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85" windowWidth="14805" windowHeight="7830" tabRatio="876"/>
  </bookViews>
  <sheets>
    <sheet name="Player Summary" sheetId="1" r:id="rId1"/>
    <sheet name="Buffaloxp" sheetId="14" r:id="rId2"/>
    <sheet name="BillV" sheetId="7" r:id="rId3"/>
    <sheet name="TedCraven" sheetId="8" r:id="rId4"/>
    <sheet name="BarbCraven" sheetId="9" r:id="rId5"/>
    <sheet name="noddub62" sheetId="24" r:id="rId6"/>
    <sheet name="gandalf380" sheetId="12" r:id="rId7"/>
    <sheet name="Boe777" sheetId="13" r:id="rId8"/>
    <sheet name="Jimbob1002" sheetId="15" r:id="rId9"/>
    <sheet name="rmath" sheetId="16" r:id="rId10"/>
    <sheet name="Cycle1" sheetId="17" r:id="rId11"/>
    <sheet name="PKTruckdriver" sheetId="18" r:id="rId12"/>
    <sheet name="Mikesal57" sheetId="19" r:id="rId13"/>
    <sheet name="Midland333" sheetId="21" r:id="rId14"/>
    <sheet name="TigerRose" sheetId="22" r:id="rId15"/>
    <sheet name="Aldensdad" sheetId="23" r:id="rId16"/>
    <sheet name="gfnut" sheetId="26" r:id="rId17"/>
    <sheet name="New" sheetId="6" r:id="rId18"/>
  </sheets>
  <calcPr calcId="125725"/>
</workbook>
</file>

<file path=xl/calcChain.xml><?xml version="1.0" encoding="utf-8"?>
<calcChain xmlns="http://schemas.openxmlformats.org/spreadsheetml/2006/main">
  <c r="H19" i="1"/>
  <c r="I19"/>
  <c r="S19" s="1"/>
  <c r="J19"/>
  <c r="K19"/>
  <c r="L19"/>
  <c r="M19"/>
  <c r="N19"/>
  <c r="O19"/>
  <c r="P19"/>
  <c r="Q19"/>
  <c r="R19"/>
  <c r="U19"/>
  <c r="H28" i="12"/>
  <c r="I28"/>
  <c r="M28"/>
  <c r="N28"/>
  <c r="O28"/>
  <c r="P28"/>
  <c r="Q28"/>
  <c r="R28"/>
  <c r="Q35" i="24"/>
  <c r="O35"/>
  <c r="N35"/>
  <c r="M35"/>
  <c r="I35"/>
  <c r="H35"/>
  <c r="E18" i="1"/>
  <c r="M18"/>
  <c r="B18"/>
  <c r="F18"/>
  <c r="L18"/>
  <c r="C18"/>
  <c r="H18"/>
  <c r="P18"/>
  <c r="D18"/>
  <c r="I18"/>
  <c r="J18" l="1"/>
  <c r="K18" s="1"/>
  <c r="Q18"/>
  <c r="R18" s="1"/>
  <c r="S18" s="1"/>
  <c r="N18"/>
  <c r="O18" s="1"/>
  <c r="R35" i="24"/>
  <c r="P35"/>
  <c r="Q66" i="26"/>
  <c r="O66"/>
  <c r="N66"/>
  <c r="M66"/>
  <c r="I66"/>
  <c r="H66"/>
  <c r="Q65"/>
  <c r="O65"/>
  <c r="N65"/>
  <c r="M65"/>
  <c r="I65"/>
  <c r="H65"/>
  <c r="Q64"/>
  <c r="O64"/>
  <c r="N64"/>
  <c r="M64"/>
  <c r="I64"/>
  <c r="H64"/>
  <c r="Q63"/>
  <c r="O63"/>
  <c r="N63"/>
  <c r="M63"/>
  <c r="I63"/>
  <c r="H63"/>
  <c r="Q62"/>
  <c r="O62"/>
  <c r="N62"/>
  <c r="M62"/>
  <c r="I62"/>
  <c r="H62"/>
  <c r="R62" s="1"/>
  <c r="Q61"/>
  <c r="O61"/>
  <c r="N61"/>
  <c r="M61"/>
  <c r="I61"/>
  <c r="H61"/>
  <c r="Q60"/>
  <c r="O60"/>
  <c r="N60"/>
  <c r="M60"/>
  <c r="I60"/>
  <c r="H60"/>
  <c r="Q59"/>
  <c r="O59"/>
  <c r="N59"/>
  <c r="M59"/>
  <c r="I59"/>
  <c r="H59"/>
  <c r="Q58"/>
  <c r="O58"/>
  <c r="N58"/>
  <c r="M58"/>
  <c r="I58"/>
  <c r="H58"/>
  <c r="Q57"/>
  <c r="O57"/>
  <c r="N57"/>
  <c r="M57"/>
  <c r="I57"/>
  <c r="H57"/>
  <c r="Q56"/>
  <c r="O56"/>
  <c r="N56"/>
  <c r="M56"/>
  <c r="I56"/>
  <c r="H56"/>
  <c r="R56" s="1"/>
  <c r="Q55"/>
  <c r="O55"/>
  <c r="N55"/>
  <c r="M55"/>
  <c r="I55"/>
  <c r="H55"/>
  <c r="Q54"/>
  <c r="O54"/>
  <c r="N54"/>
  <c r="M54"/>
  <c r="I54"/>
  <c r="H54"/>
  <c r="R54" s="1"/>
  <c r="Q53"/>
  <c r="O53"/>
  <c r="N53"/>
  <c r="M53"/>
  <c r="I53"/>
  <c r="H53"/>
  <c r="R53" s="1"/>
  <c r="Q52"/>
  <c r="O52"/>
  <c r="N52"/>
  <c r="M52"/>
  <c r="I52"/>
  <c r="H52"/>
  <c r="Q51"/>
  <c r="O51"/>
  <c r="N51"/>
  <c r="M51"/>
  <c r="I51"/>
  <c r="H51"/>
  <c r="Q50"/>
  <c r="O50"/>
  <c r="N50"/>
  <c r="M50"/>
  <c r="I50"/>
  <c r="H50"/>
  <c r="Q49"/>
  <c r="O49"/>
  <c r="N49"/>
  <c r="M49"/>
  <c r="I49"/>
  <c r="H49"/>
  <c r="Q48"/>
  <c r="O48"/>
  <c r="N48"/>
  <c r="M48"/>
  <c r="I48"/>
  <c r="H48"/>
  <c r="Q47"/>
  <c r="O47"/>
  <c r="N47"/>
  <c r="M47"/>
  <c r="I47"/>
  <c r="H47"/>
  <c r="Q46"/>
  <c r="O46"/>
  <c r="N46"/>
  <c r="M46"/>
  <c r="I46"/>
  <c r="H46"/>
  <c r="L36"/>
  <c r="K36"/>
  <c r="G36"/>
  <c r="L39" s="1"/>
  <c r="F36"/>
  <c r="K39" s="1"/>
  <c r="Q34"/>
  <c r="O34"/>
  <c r="N34"/>
  <c r="M34"/>
  <c r="I34"/>
  <c r="H34"/>
  <c r="Q33"/>
  <c r="O33"/>
  <c r="N33"/>
  <c r="M33"/>
  <c r="I33"/>
  <c r="H33"/>
  <c r="Q32"/>
  <c r="O32"/>
  <c r="N32"/>
  <c r="M32"/>
  <c r="I32"/>
  <c r="H32"/>
  <c r="Q31"/>
  <c r="O31"/>
  <c r="N31"/>
  <c r="M31"/>
  <c r="I31"/>
  <c r="H31"/>
  <c r="Q30"/>
  <c r="O30"/>
  <c r="N30"/>
  <c r="M30"/>
  <c r="I30"/>
  <c r="H30"/>
  <c r="Q29"/>
  <c r="O29"/>
  <c r="N29"/>
  <c r="M29"/>
  <c r="I29"/>
  <c r="H29"/>
  <c r="Q28"/>
  <c r="O28"/>
  <c r="N28"/>
  <c r="M28"/>
  <c r="I28"/>
  <c r="H28"/>
  <c r="Q27"/>
  <c r="O27"/>
  <c r="N27"/>
  <c r="M27"/>
  <c r="I27"/>
  <c r="H27"/>
  <c r="Q26"/>
  <c r="O26"/>
  <c r="N26"/>
  <c r="M26"/>
  <c r="I26"/>
  <c r="H26"/>
  <c r="Q25"/>
  <c r="O25"/>
  <c r="N25"/>
  <c r="M25"/>
  <c r="I25"/>
  <c r="H25"/>
  <c r="Q24"/>
  <c r="O24"/>
  <c r="Q23"/>
  <c r="O23"/>
  <c r="N23"/>
  <c r="M23"/>
  <c r="I23"/>
  <c r="H23"/>
  <c r="Q22"/>
  <c r="O22"/>
  <c r="N22"/>
  <c r="M22"/>
  <c r="I22"/>
  <c r="H22"/>
  <c r="Q21"/>
  <c r="O21"/>
  <c r="N21"/>
  <c r="M21"/>
  <c r="I21"/>
  <c r="H21"/>
  <c r="Q20"/>
  <c r="O20"/>
  <c r="N20"/>
  <c r="M20"/>
  <c r="I20"/>
  <c r="H20"/>
  <c r="R20" s="1"/>
  <c r="Q19"/>
  <c r="O19"/>
  <c r="N19"/>
  <c r="M19"/>
  <c r="I19"/>
  <c r="H19"/>
  <c r="Q18"/>
  <c r="O18"/>
  <c r="N18"/>
  <c r="M18"/>
  <c r="I18"/>
  <c r="H18"/>
  <c r="Q17"/>
  <c r="O17"/>
  <c r="N17"/>
  <c r="M17"/>
  <c r="I17"/>
  <c r="H17"/>
  <c r="Q16"/>
  <c r="O16"/>
  <c r="N16"/>
  <c r="M16"/>
  <c r="I16"/>
  <c r="H16"/>
  <c r="Q15"/>
  <c r="O15"/>
  <c r="N15"/>
  <c r="M15"/>
  <c r="I15"/>
  <c r="H15"/>
  <c r="Q76"/>
  <c r="O76"/>
  <c r="N76"/>
  <c r="M76"/>
  <c r="I76"/>
  <c r="H76"/>
  <c r="Q75"/>
  <c r="O75"/>
  <c r="N75"/>
  <c r="M75"/>
  <c r="I75"/>
  <c r="H75"/>
  <c r="R75" s="1"/>
  <c r="Q74"/>
  <c r="O74"/>
  <c r="N74"/>
  <c r="M74"/>
  <c r="I74"/>
  <c r="H74"/>
  <c r="Q73"/>
  <c r="O73"/>
  <c r="N73"/>
  <c r="M73"/>
  <c r="I73"/>
  <c r="H73"/>
  <c r="Q72"/>
  <c r="O72"/>
  <c r="N72"/>
  <c r="M72"/>
  <c r="I72"/>
  <c r="H72"/>
  <c r="Q71"/>
  <c r="O71"/>
  <c r="N71"/>
  <c r="M71"/>
  <c r="I71"/>
  <c r="H71"/>
  <c r="Q70"/>
  <c r="O70"/>
  <c r="N70"/>
  <c r="M70"/>
  <c r="I70"/>
  <c r="H70"/>
  <c r="Q69"/>
  <c r="O69"/>
  <c r="N69"/>
  <c r="M69"/>
  <c r="I69"/>
  <c r="H69"/>
  <c r="Q68"/>
  <c r="O68"/>
  <c r="N68"/>
  <c r="M68"/>
  <c r="I68"/>
  <c r="H68"/>
  <c r="R68" s="1"/>
  <c r="Q67"/>
  <c r="O67"/>
  <c r="N67"/>
  <c r="N36" s="1"/>
  <c r="M67"/>
  <c r="I67"/>
  <c r="I36" s="1"/>
  <c r="H67"/>
  <c r="AQ36"/>
  <c r="AP36"/>
  <c r="AL36"/>
  <c r="AQ39" s="1"/>
  <c r="AK36"/>
  <c r="AV34"/>
  <c r="AT34"/>
  <c r="AS34"/>
  <c r="AR34"/>
  <c r="AN34"/>
  <c r="AM34"/>
  <c r="AV33"/>
  <c r="AT33"/>
  <c r="AS33"/>
  <c r="AR33"/>
  <c r="AN33"/>
  <c r="AM33"/>
  <c r="AV32"/>
  <c r="AT32"/>
  <c r="AS32"/>
  <c r="AR32"/>
  <c r="AN32"/>
  <c r="AM32"/>
  <c r="AV31"/>
  <c r="AT31"/>
  <c r="AS31"/>
  <c r="AR31"/>
  <c r="AN31"/>
  <c r="AM31"/>
  <c r="AV30"/>
  <c r="AT30"/>
  <c r="AS30"/>
  <c r="AR30"/>
  <c r="AN30"/>
  <c r="AM30"/>
  <c r="AV29"/>
  <c r="AT29"/>
  <c r="AS29"/>
  <c r="AR29"/>
  <c r="AN29"/>
  <c r="AM29"/>
  <c r="AV28"/>
  <c r="AT28"/>
  <c r="AS28"/>
  <c r="AR28"/>
  <c r="AN28"/>
  <c r="AM28"/>
  <c r="AV27"/>
  <c r="AT27"/>
  <c r="AS27"/>
  <c r="AR27"/>
  <c r="AN27"/>
  <c r="AM27"/>
  <c r="AV26"/>
  <c r="AT26"/>
  <c r="AS26"/>
  <c r="AR26"/>
  <c r="AN26"/>
  <c r="AM26"/>
  <c r="AV25"/>
  <c r="AT25"/>
  <c r="AS25"/>
  <c r="AR25"/>
  <c r="AN25"/>
  <c r="AM25"/>
  <c r="AV24"/>
  <c r="AT24"/>
  <c r="AS24"/>
  <c r="AR24"/>
  <c r="AN24"/>
  <c r="AM24"/>
  <c r="AV23"/>
  <c r="AT23"/>
  <c r="AS23"/>
  <c r="AR23"/>
  <c r="AN23"/>
  <c r="AM23"/>
  <c r="AV22"/>
  <c r="AT22"/>
  <c r="AS22"/>
  <c r="AR22"/>
  <c r="AN22"/>
  <c r="AM22"/>
  <c r="AV21"/>
  <c r="AT21"/>
  <c r="AS21"/>
  <c r="AR21"/>
  <c r="AN21"/>
  <c r="AM21"/>
  <c r="AV20"/>
  <c r="AT20"/>
  <c r="AS20"/>
  <c r="AR20"/>
  <c r="AN20"/>
  <c r="AM20"/>
  <c r="AV19"/>
  <c r="AT19"/>
  <c r="AS19"/>
  <c r="AR19"/>
  <c r="AN19"/>
  <c r="AM19"/>
  <c r="AV18"/>
  <c r="AT18"/>
  <c r="AS18"/>
  <c r="AR18"/>
  <c r="AN18"/>
  <c r="AM18"/>
  <c r="AV17"/>
  <c r="AT17"/>
  <c r="AS17"/>
  <c r="AR17"/>
  <c r="AN17"/>
  <c r="AM17"/>
  <c r="AV16"/>
  <c r="AT16"/>
  <c r="AS16"/>
  <c r="AR16"/>
  <c r="AN16"/>
  <c r="AM16"/>
  <c r="AV15"/>
  <c r="AT15"/>
  <c r="AS15"/>
  <c r="AR15"/>
  <c r="AN15"/>
  <c r="AM15"/>
  <c r="AV76"/>
  <c r="AT76"/>
  <c r="AS76"/>
  <c r="AR76"/>
  <c r="AN76"/>
  <c r="AM76"/>
  <c r="AV75"/>
  <c r="AT75"/>
  <c r="AS75"/>
  <c r="AR75"/>
  <c r="AN75"/>
  <c r="AM75"/>
  <c r="AV74"/>
  <c r="AT74"/>
  <c r="AS74"/>
  <c r="AR74"/>
  <c r="AN74"/>
  <c r="AM74"/>
  <c r="AV73"/>
  <c r="AT73"/>
  <c r="AS73"/>
  <c r="AR73"/>
  <c r="AN73"/>
  <c r="AM73"/>
  <c r="AV72"/>
  <c r="AT72"/>
  <c r="AS72"/>
  <c r="AR72"/>
  <c r="AN72"/>
  <c r="AM72"/>
  <c r="AV71"/>
  <c r="AT71"/>
  <c r="AS71"/>
  <c r="AR71"/>
  <c r="AN71"/>
  <c r="AM71"/>
  <c r="AV70"/>
  <c r="AT70"/>
  <c r="AS70"/>
  <c r="AR70"/>
  <c r="AN70"/>
  <c r="AM70"/>
  <c r="AV69"/>
  <c r="AT69"/>
  <c r="AS69"/>
  <c r="AR69"/>
  <c r="AN69"/>
  <c r="AM69"/>
  <c r="AV68"/>
  <c r="AV36" s="1"/>
  <c r="AV50" s="1"/>
  <c r="AT68"/>
  <c r="AT36" s="1"/>
  <c r="AS68"/>
  <c r="AR68"/>
  <c r="AR36" s="1"/>
  <c r="AN68"/>
  <c r="AM68"/>
  <c r="AT67"/>
  <c r="AS67"/>
  <c r="AS36" s="1"/>
  <c r="AR67"/>
  <c r="AN67"/>
  <c r="AN36" s="1"/>
  <c r="AQ40" s="1"/>
  <c r="AM67"/>
  <c r="U18" i="1" l="1"/>
  <c r="AW68" i="26"/>
  <c r="AW69"/>
  <c r="AW70"/>
  <c r="AW71"/>
  <c r="AW72"/>
  <c r="AW73"/>
  <c r="AW74"/>
  <c r="AW75"/>
  <c r="AW76"/>
  <c r="AW15"/>
  <c r="AW16"/>
  <c r="AW17"/>
  <c r="AW18"/>
  <c r="AW19"/>
  <c r="AW20"/>
  <c r="AW21"/>
  <c r="AW22"/>
  <c r="AW23"/>
  <c r="AW24"/>
  <c r="AW25"/>
  <c r="AW26"/>
  <c r="AW27"/>
  <c r="AW28"/>
  <c r="AW29"/>
  <c r="AW30"/>
  <c r="AW31"/>
  <c r="AW32"/>
  <c r="AW33"/>
  <c r="AW34"/>
  <c r="AQ41"/>
  <c r="AQ42" s="1"/>
  <c r="R69"/>
  <c r="R70"/>
  <c r="R71"/>
  <c r="R72"/>
  <c r="R73"/>
  <c r="R74"/>
  <c r="P75"/>
  <c r="P21"/>
  <c r="P22"/>
  <c r="R23"/>
  <c r="R30"/>
  <c r="AP39"/>
  <c r="R29"/>
  <c r="R28"/>
  <c r="R31"/>
  <c r="R32"/>
  <c r="R33"/>
  <c r="R34"/>
  <c r="R27"/>
  <c r="H36"/>
  <c r="M36"/>
  <c r="O36"/>
  <c r="M39" s="1"/>
  <c r="R67"/>
  <c r="P68"/>
  <c r="R76"/>
  <c r="R15"/>
  <c r="R16"/>
  <c r="R17"/>
  <c r="R18"/>
  <c r="R19"/>
  <c r="P20"/>
  <c r="R46"/>
  <c r="R47"/>
  <c r="R48"/>
  <c r="R49"/>
  <c r="R50"/>
  <c r="R51"/>
  <c r="R52"/>
  <c r="R55"/>
  <c r="R57"/>
  <c r="R58"/>
  <c r="R59"/>
  <c r="R60"/>
  <c r="R61"/>
  <c r="R63"/>
  <c r="R64"/>
  <c r="R65"/>
  <c r="R66"/>
  <c r="R25"/>
  <c r="P67"/>
  <c r="P69"/>
  <c r="P76"/>
  <c r="P15"/>
  <c r="P16"/>
  <c r="R21"/>
  <c r="R22"/>
  <c r="P23"/>
  <c r="P25"/>
  <c r="L40"/>
  <c r="L41" s="1"/>
  <c r="L42" s="1"/>
  <c r="P70"/>
  <c r="P71"/>
  <c r="P72"/>
  <c r="P73"/>
  <c r="P74"/>
  <c r="P17"/>
  <c r="P18"/>
  <c r="P19"/>
  <c r="R26"/>
  <c r="P26"/>
  <c r="Q36"/>
  <c r="P27"/>
  <c r="P28"/>
  <c r="P29"/>
  <c r="P30"/>
  <c r="P31"/>
  <c r="P32"/>
  <c r="P33"/>
  <c r="P34"/>
  <c r="AW67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AR39"/>
  <c r="AW36"/>
  <c r="AU67"/>
  <c r="AM36"/>
  <c r="AP40" s="1"/>
  <c r="AP41" s="1"/>
  <c r="AP42" s="1"/>
  <c r="AU68"/>
  <c r="AU69"/>
  <c r="AU70"/>
  <c r="AU71"/>
  <c r="AU72"/>
  <c r="AU73"/>
  <c r="AU74"/>
  <c r="AU75"/>
  <c r="AU76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H32" i="14"/>
  <c r="I32"/>
  <c r="M32"/>
  <c r="N32"/>
  <c r="O32"/>
  <c r="Q32"/>
  <c r="H47"/>
  <c r="I47"/>
  <c r="M47"/>
  <c r="N47"/>
  <c r="O47"/>
  <c r="Q47"/>
  <c r="K40" i="26" l="1"/>
  <c r="K41" s="1"/>
  <c r="K42" s="1"/>
  <c r="R36"/>
  <c r="P36"/>
  <c r="AW50"/>
  <c r="AU39"/>
  <c r="AU36"/>
  <c r="R32" i="14"/>
  <c r="P32"/>
  <c r="P47"/>
  <c r="R47"/>
  <c r="M5" i="17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6" s="1"/>
  <c r="M39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Q17" i="12"/>
  <c r="O17"/>
  <c r="N17"/>
  <c r="M17"/>
  <c r="I17"/>
  <c r="H17"/>
  <c r="R17" l="1"/>
  <c r="P39" i="26"/>
  <c r="M40"/>
  <c r="M41" s="1"/>
  <c r="M42" s="1"/>
  <c r="P38"/>
  <c r="AR40"/>
  <c r="AR41" s="1"/>
  <c r="AR42" s="1"/>
  <c r="AU38"/>
  <c r="AU41" s="1"/>
  <c r="P17" i="12"/>
  <c r="P41" i="26" l="1"/>
  <c r="Q30" i="16"/>
  <c r="O30"/>
  <c r="N30"/>
  <c r="M30"/>
  <c r="I30"/>
  <c r="H30"/>
  <c r="Q29"/>
  <c r="O29"/>
  <c r="N29"/>
  <c r="M29"/>
  <c r="I29"/>
  <c r="H29"/>
  <c r="Q28"/>
  <c r="O28"/>
  <c r="N28"/>
  <c r="M28"/>
  <c r="I28"/>
  <c r="H28"/>
  <c r="Q27"/>
  <c r="O27"/>
  <c r="N27"/>
  <c r="M27"/>
  <c r="I27"/>
  <c r="H27"/>
  <c r="Q26"/>
  <c r="O26"/>
  <c r="N26"/>
  <c r="M26"/>
  <c r="I26"/>
  <c r="H26"/>
  <c r="Q25"/>
  <c r="O25"/>
  <c r="N25"/>
  <c r="M25"/>
  <c r="I25"/>
  <c r="H25"/>
  <c r="H31"/>
  <c r="I31"/>
  <c r="M31"/>
  <c r="N31"/>
  <c r="O31"/>
  <c r="Q31"/>
  <c r="H32"/>
  <c r="I32"/>
  <c r="M32"/>
  <c r="N32"/>
  <c r="O32"/>
  <c r="Q32"/>
  <c r="H33"/>
  <c r="I33"/>
  <c r="M33"/>
  <c r="N33"/>
  <c r="O33"/>
  <c r="Q33"/>
  <c r="H34"/>
  <c r="I34"/>
  <c r="M34"/>
  <c r="N34"/>
  <c r="O34"/>
  <c r="Q34"/>
  <c r="Q56" i="24"/>
  <c r="O56"/>
  <c r="N56"/>
  <c r="M56"/>
  <c r="I56"/>
  <c r="H56"/>
  <c r="Q55"/>
  <c r="O55"/>
  <c r="N55"/>
  <c r="M55"/>
  <c r="I55"/>
  <c r="H55"/>
  <c r="Q54"/>
  <c r="O54"/>
  <c r="N54"/>
  <c r="M54"/>
  <c r="I54"/>
  <c r="H54"/>
  <c r="R54" s="1"/>
  <c r="L36"/>
  <c r="K36"/>
  <c r="G36"/>
  <c r="L39" s="1"/>
  <c r="F36"/>
  <c r="H27"/>
  <c r="I27"/>
  <c r="M27"/>
  <c r="N27"/>
  <c r="O27"/>
  <c r="Q27"/>
  <c r="H28"/>
  <c r="I28"/>
  <c r="M28"/>
  <c r="N28"/>
  <c r="O28"/>
  <c r="Q28"/>
  <c r="H29"/>
  <c r="I29"/>
  <c r="M29"/>
  <c r="N29"/>
  <c r="O29"/>
  <c r="Q29"/>
  <c r="H30"/>
  <c r="I30"/>
  <c r="M30"/>
  <c r="N30"/>
  <c r="O30"/>
  <c r="Q30"/>
  <c r="H31"/>
  <c r="I31"/>
  <c r="M31"/>
  <c r="N31"/>
  <c r="O31"/>
  <c r="Q31"/>
  <c r="H32"/>
  <c r="I32"/>
  <c r="M32"/>
  <c r="N32"/>
  <c r="O32"/>
  <c r="Q32"/>
  <c r="H33"/>
  <c r="I33"/>
  <c r="M33"/>
  <c r="N33"/>
  <c r="O33"/>
  <c r="Q33"/>
  <c r="H34"/>
  <c r="I34"/>
  <c r="M34"/>
  <c r="N34"/>
  <c r="O34"/>
  <c r="Q34"/>
  <c r="Q53"/>
  <c r="O53"/>
  <c r="N53"/>
  <c r="M53"/>
  <c r="I53"/>
  <c r="H53"/>
  <c r="Q52"/>
  <c r="O52"/>
  <c r="N52"/>
  <c r="M52"/>
  <c r="I52"/>
  <c r="H52"/>
  <c r="Q51"/>
  <c r="O51"/>
  <c r="N51"/>
  <c r="M51"/>
  <c r="I51"/>
  <c r="H51"/>
  <c r="Q50"/>
  <c r="O50"/>
  <c r="N50"/>
  <c r="M50"/>
  <c r="I50"/>
  <c r="H50"/>
  <c r="Q49"/>
  <c r="O49"/>
  <c r="N49"/>
  <c r="M49"/>
  <c r="I49"/>
  <c r="H49"/>
  <c r="Q48"/>
  <c r="O48"/>
  <c r="N48"/>
  <c r="M48"/>
  <c r="I48"/>
  <c r="H48"/>
  <c r="Q47"/>
  <c r="O47"/>
  <c r="N47"/>
  <c r="M47"/>
  <c r="I47"/>
  <c r="H47"/>
  <c r="Q46"/>
  <c r="O46"/>
  <c r="N46"/>
  <c r="M46"/>
  <c r="I46"/>
  <c r="H46"/>
  <c r="R46" s="1"/>
  <c r="Q26"/>
  <c r="O26"/>
  <c r="N26"/>
  <c r="M26"/>
  <c r="I26"/>
  <c r="H26"/>
  <c r="Q25"/>
  <c r="O25"/>
  <c r="N25"/>
  <c r="M25"/>
  <c r="I25"/>
  <c r="H25"/>
  <c r="Q24"/>
  <c r="O24"/>
  <c r="N24"/>
  <c r="M24"/>
  <c r="I24"/>
  <c r="H24"/>
  <c r="Q23"/>
  <c r="O23"/>
  <c r="N23"/>
  <c r="M23"/>
  <c r="I23"/>
  <c r="H23"/>
  <c r="R23" s="1"/>
  <c r="Q22"/>
  <c r="O22"/>
  <c r="N22"/>
  <c r="M22"/>
  <c r="I22"/>
  <c r="H22"/>
  <c r="R22" s="1"/>
  <c r="Q21"/>
  <c r="O21"/>
  <c r="N21"/>
  <c r="M21"/>
  <c r="I21"/>
  <c r="H21"/>
  <c r="R21" s="1"/>
  <c r="Q20"/>
  <c r="O20"/>
  <c r="N20"/>
  <c r="M20"/>
  <c r="I20"/>
  <c r="H20"/>
  <c r="Q19"/>
  <c r="O19"/>
  <c r="N19"/>
  <c r="M19"/>
  <c r="I19"/>
  <c r="H19"/>
  <c r="Q18"/>
  <c r="O18"/>
  <c r="N18"/>
  <c r="M18"/>
  <c r="I18"/>
  <c r="H18"/>
  <c r="R18" s="1"/>
  <c r="Q17"/>
  <c r="O17"/>
  <c r="N17"/>
  <c r="M17"/>
  <c r="I17"/>
  <c r="H17"/>
  <c r="Q16"/>
  <c r="O16"/>
  <c r="N16"/>
  <c r="M16"/>
  <c r="I16"/>
  <c r="H16"/>
  <c r="R16" s="1"/>
  <c r="Q64"/>
  <c r="O64"/>
  <c r="N64"/>
  <c r="M64"/>
  <c r="I64"/>
  <c r="H64"/>
  <c r="Q63"/>
  <c r="O63"/>
  <c r="N63"/>
  <c r="M63"/>
  <c r="I63"/>
  <c r="H63"/>
  <c r="Q62"/>
  <c r="O62"/>
  <c r="N62"/>
  <c r="M62"/>
  <c r="I62"/>
  <c r="H62"/>
  <c r="Q61"/>
  <c r="O61"/>
  <c r="N61"/>
  <c r="M61"/>
  <c r="I61"/>
  <c r="H61"/>
  <c r="Q60"/>
  <c r="O60"/>
  <c r="N60"/>
  <c r="M60"/>
  <c r="I60"/>
  <c r="H60"/>
  <c r="Q59"/>
  <c r="O59"/>
  <c r="N59"/>
  <c r="M59"/>
  <c r="I59"/>
  <c r="H59"/>
  <c r="Q58"/>
  <c r="O58"/>
  <c r="N58"/>
  <c r="M58"/>
  <c r="I58"/>
  <c r="H58"/>
  <c r="Q57"/>
  <c r="O57"/>
  <c r="N57"/>
  <c r="M57"/>
  <c r="I57"/>
  <c r="H57"/>
  <c r="R47" l="1"/>
  <c r="R48"/>
  <c r="R49"/>
  <c r="R50"/>
  <c r="R51"/>
  <c r="P34" i="16"/>
  <c r="P33"/>
  <c r="P32"/>
  <c r="P31"/>
  <c r="Q36" i="24"/>
  <c r="Q69" s="1"/>
  <c r="P34"/>
  <c r="P33"/>
  <c r="P32"/>
  <c r="P31"/>
  <c r="P30"/>
  <c r="P29"/>
  <c r="P28"/>
  <c r="P46"/>
  <c r="R52"/>
  <c r="R53"/>
  <c r="R55"/>
  <c r="R56"/>
  <c r="R34" i="16"/>
  <c r="R33"/>
  <c r="R32"/>
  <c r="R31"/>
  <c r="R25"/>
  <c r="R26"/>
  <c r="R27"/>
  <c r="R28"/>
  <c r="R29"/>
  <c r="R30"/>
  <c r="P25"/>
  <c r="P26"/>
  <c r="P27"/>
  <c r="P28"/>
  <c r="P29"/>
  <c r="P30"/>
  <c r="K39" i="24"/>
  <c r="P54"/>
  <c r="P55"/>
  <c r="P56"/>
  <c r="I36"/>
  <c r="N36"/>
  <c r="M36"/>
  <c r="R25"/>
  <c r="O36"/>
  <c r="M39" s="1"/>
  <c r="R26"/>
  <c r="P27"/>
  <c r="H36"/>
  <c r="R34"/>
  <c r="R33"/>
  <c r="R32"/>
  <c r="R31"/>
  <c r="R30"/>
  <c r="R29"/>
  <c r="R28"/>
  <c r="R27"/>
  <c r="R57"/>
  <c r="R58"/>
  <c r="R59"/>
  <c r="R60"/>
  <c r="R61"/>
  <c r="R62"/>
  <c r="R63"/>
  <c r="R64"/>
  <c r="R17"/>
  <c r="R19"/>
  <c r="R20"/>
  <c r="R24"/>
  <c r="P47"/>
  <c r="P48"/>
  <c r="P49"/>
  <c r="P50"/>
  <c r="P51"/>
  <c r="P52"/>
  <c r="P53"/>
  <c r="P57"/>
  <c r="P58"/>
  <c r="P59"/>
  <c r="P60"/>
  <c r="P61"/>
  <c r="P62"/>
  <c r="P63"/>
  <c r="P64"/>
  <c r="P16"/>
  <c r="P17"/>
  <c r="P18"/>
  <c r="P19"/>
  <c r="P20"/>
  <c r="P21"/>
  <c r="P22"/>
  <c r="P23"/>
  <c r="P24"/>
  <c r="P25"/>
  <c r="P26"/>
  <c r="R36" l="1"/>
  <c r="P39" s="1"/>
  <c r="K40"/>
  <c r="K41" s="1"/>
  <c r="K42" s="1"/>
  <c r="L40"/>
  <c r="L41" s="1"/>
  <c r="L42" s="1"/>
  <c r="P36"/>
  <c r="L36" i="23"/>
  <c r="K36"/>
  <c r="G36"/>
  <c r="L39" s="1"/>
  <c r="F36"/>
  <c r="Q34"/>
  <c r="O34"/>
  <c r="N34"/>
  <c r="M34"/>
  <c r="I34"/>
  <c r="H34"/>
  <c r="Q33"/>
  <c r="O33"/>
  <c r="N33"/>
  <c r="M33"/>
  <c r="I33"/>
  <c r="H33"/>
  <c r="Q32"/>
  <c r="O32"/>
  <c r="N32"/>
  <c r="M32"/>
  <c r="I32"/>
  <c r="H32"/>
  <c r="Q31"/>
  <c r="O31"/>
  <c r="N31"/>
  <c r="M31"/>
  <c r="I31"/>
  <c r="H31"/>
  <c r="Q30"/>
  <c r="O30"/>
  <c r="N30"/>
  <c r="M30"/>
  <c r="I30"/>
  <c r="H30"/>
  <c r="Q29"/>
  <c r="O29"/>
  <c r="N29"/>
  <c r="M29"/>
  <c r="I29"/>
  <c r="H29"/>
  <c r="Q28"/>
  <c r="O28"/>
  <c r="N28"/>
  <c r="M28"/>
  <c r="I28"/>
  <c r="H28"/>
  <c r="Q27"/>
  <c r="O27"/>
  <c r="N27"/>
  <c r="M27"/>
  <c r="I27"/>
  <c r="H27"/>
  <c r="Q26"/>
  <c r="O26"/>
  <c r="N26"/>
  <c r="M26"/>
  <c r="I26"/>
  <c r="H26"/>
  <c r="Q25"/>
  <c r="O25"/>
  <c r="N25"/>
  <c r="M25"/>
  <c r="I25"/>
  <c r="H25"/>
  <c r="Q24"/>
  <c r="O24"/>
  <c r="N24"/>
  <c r="M24"/>
  <c r="I24"/>
  <c r="H24"/>
  <c r="Q23"/>
  <c r="O23"/>
  <c r="N23"/>
  <c r="M23"/>
  <c r="I23"/>
  <c r="H23"/>
  <c r="Q22"/>
  <c r="O22"/>
  <c r="N22"/>
  <c r="M22"/>
  <c r="I22"/>
  <c r="H22"/>
  <c r="Q21"/>
  <c r="O21"/>
  <c r="N21"/>
  <c r="M21"/>
  <c r="I21"/>
  <c r="H21"/>
  <c r="Q20"/>
  <c r="O20"/>
  <c r="N20"/>
  <c r="M20"/>
  <c r="I20"/>
  <c r="H20"/>
  <c r="Q19"/>
  <c r="O19"/>
  <c r="N19"/>
  <c r="M19"/>
  <c r="I19"/>
  <c r="H19"/>
  <c r="Q18"/>
  <c r="O18"/>
  <c r="N18"/>
  <c r="M18"/>
  <c r="I18"/>
  <c r="H18"/>
  <c r="Q17"/>
  <c r="O17"/>
  <c r="N17"/>
  <c r="M17"/>
  <c r="I17"/>
  <c r="H17"/>
  <c r="Q16"/>
  <c r="O16"/>
  <c r="N16"/>
  <c r="M16"/>
  <c r="I16"/>
  <c r="H16"/>
  <c r="Q15"/>
  <c r="O15"/>
  <c r="N15"/>
  <c r="M15"/>
  <c r="I15"/>
  <c r="H15"/>
  <c r="Q14"/>
  <c r="O14"/>
  <c r="N14"/>
  <c r="M14"/>
  <c r="I14"/>
  <c r="H14"/>
  <c r="Q13"/>
  <c r="O13"/>
  <c r="N13"/>
  <c r="M13"/>
  <c r="I13"/>
  <c r="H13"/>
  <c r="Q12"/>
  <c r="O12"/>
  <c r="N12"/>
  <c r="M12"/>
  <c r="I12"/>
  <c r="H12"/>
  <c r="Q11"/>
  <c r="O11"/>
  <c r="N11"/>
  <c r="M11"/>
  <c r="I11"/>
  <c r="H11"/>
  <c r="Q10"/>
  <c r="O10"/>
  <c r="N10"/>
  <c r="M10"/>
  <c r="I10"/>
  <c r="H10"/>
  <c r="Q9"/>
  <c r="O9"/>
  <c r="N9"/>
  <c r="M9"/>
  <c r="I9"/>
  <c r="H9"/>
  <c r="Q8"/>
  <c r="O8"/>
  <c r="N8"/>
  <c r="M8"/>
  <c r="I8"/>
  <c r="H8"/>
  <c r="Q7"/>
  <c r="O7"/>
  <c r="N7"/>
  <c r="M7"/>
  <c r="I7"/>
  <c r="H7"/>
  <c r="Q6"/>
  <c r="O6"/>
  <c r="N6"/>
  <c r="M6"/>
  <c r="I6"/>
  <c r="H6"/>
  <c r="Q5"/>
  <c r="O5"/>
  <c r="O36" s="1"/>
  <c r="N5"/>
  <c r="M5"/>
  <c r="I5"/>
  <c r="H5"/>
  <c r="H36" l="1"/>
  <c r="R69" i="24"/>
  <c r="K39" i="23"/>
  <c r="M36"/>
  <c r="N36"/>
  <c r="R8"/>
  <c r="R9"/>
  <c r="R10"/>
  <c r="R11"/>
  <c r="R12"/>
  <c r="R13"/>
  <c r="R14"/>
  <c r="R15"/>
  <c r="R16"/>
  <c r="R17"/>
  <c r="R18"/>
  <c r="R19"/>
  <c r="R20"/>
  <c r="P21"/>
  <c r="R22"/>
  <c r="R23"/>
  <c r="R24"/>
  <c r="R25"/>
  <c r="R26"/>
  <c r="R27"/>
  <c r="R28"/>
  <c r="R29"/>
  <c r="P30"/>
  <c r="R31"/>
  <c r="R32"/>
  <c r="P33"/>
  <c r="R34"/>
  <c r="M40" i="24"/>
  <c r="M41" s="1"/>
  <c r="M42" s="1"/>
  <c r="P38"/>
  <c r="P41" s="1"/>
  <c r="R7" i="23"/>
  <c r="Q36"/>
  <c r="R6"/>
  <c r="R5"/>
  <c r="M39"/>
  <c r="P5"/>
  <c r="P7"/>
  <c r="P10"/>
  <c r="P13"/>
  <c r="P15"/>
  <c r="P16"/>
  <c r="P18"/>
  <c r="R21"/>
  <c r="P24"/>
  <c r="P27"/>
  <c r="P29"/>
  <c r="R30"/>
  <c r="P31"/>
  <c r="P32"/>
  <c r="R33"/>
  <c r="P34"/>
  <c r="I36"/>
  <c r="P6"/>
  <c r="P8"/>
  <c r="P9"/>
  <c r="P11"/>
  <c r="P12"/>
  <c r="P14"/>
  <c r="P17"/>
  <c r="P19"/>
  <c r="P20"/>
  <c r="P22"/>
  <c r="P23"/>
  <c r="P25"/>
  <c r="P26"/>
  <c r="P28"/>
  <c r="F17" i="1"/>
  <c r="K40" i="23" l="1"/>
  <c r="K41" s="1"/>
  <c r="K42" s="1"/>
  <c r="L40"/>
  <c r="L41" s="1"/>
  <c r="L42" s="1"/>
  <c r="Q50"/>
  <c r="R36"/>
  <c r="R50" s="1"/>
  <c r="P36"/>
  <c r="O34" i="8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34" i="9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47"/>
  <c r="N47"/>
  <c r="M47"/>
  <c r="O46"/>
  <c r="N46"/>
  <c r="M46"/>
  <c r="O34" i="12"/>
  <c r="N34"/>
  <c r="M34"/>
  <c r="O33"/>
  <c r="N33"/>
  <c r="M33"/>
  <c r="O32"/>
  <c r="N32"/>
  <c r="M32"/>
  <c r="O31"/>
  <c r="N31"/>
  <c r="M31"/>
  <c r="O30"/>
  <c r="N30"/>
  <c r="M30"/>
  <c r="O29"/>
  <c r="N29"/>
  <c r="M29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48"/>
  <c r="N48"/>
  <c r="M48"/>
  <c r="O47"/>
  <c r="N47"/>
  <c r="M47"/>
  <c r="O46"/>
  <c r="N46"/>
  <c r="M46"/>
  <c r="O34" i="13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34" i="15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24" i="16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57"/>
  <c r="N57"/>
  <c r="M57"/>
  <c r="O56"/>
  <c r="N56"/>
  <c r="M56"/>
  <c r="O55"/>
  <c r="N55"/>
  <c r="M55"/>
  <c r="O54"/>
  <c r="N54"/>
  <c r="M54"/>
  <c r="O53"/>
  <c r="N53"/>
  <c r="M53"/>
  <c r="O52"/>
  <c r="N52"/>
  <c r="M52"/>
  <c r="O51"/>
  <c r="N51"/>
  <c r="M51"/>
  <c r="O50"/>
  <c r="N50"/>
  <c r="M50"/>
  <c r="O49"/>
  <c r="N49"/>
  <c r="M49"/>
  <c r="O48"/>
  <c r="N48"/>
  <c r="M48"/>
  <c r="O47"/>
  <c r="N47"/>
  <c r="M47"/>
  <c r="O46"/>
  <c r="N46"/>
  <c r="M46"/>
  <c r="O34" i="17"/>
  <c r="N34"/>
  <c r="O33"/>
  <c r="N33"/>
  <c r="O32"/>
  <c r="N32"/>
  <c r="O31"/>
  <c r="N31"/>
  <c r="O30"/>
  <c r="N30"/>
  <c r="O29"/>
  <c r="N29"/>
  <c r="O28"/>
  <c r="N28"/>
  <c r="O27"/>
  <c r="N27"/>
  <c r="O26"/>
  <c r="N26"/>
  <c r="O25"/>
  <c r="N25"/>
  <c r="O24"/>
  <c r="N24"/>
  <c r="O23"/>
  <c r="N23"/>
  <c r="O22"/>
  <c r="N22"/>
  <c r="O21"/>
  <c r="N21"/>
  <c r="O20"/>
  <c r="N20"/>
  <c r="O19"/>
  <c r="N19"/>
  <c r="O18"/>
  <c r="N18"/>
  <c r="O17"/>
  <c r="N17"/>
  <c r="O16"/>
  <c r="N16"/>
  <c r="O15"/>
  <c r="N15"/>
  <c r="O14"/>
  <c r="N14"/>
  <c r="O13"/>
  <c r="N13"/>
  <c r="O12"/>
  <c r="N12"/>
  <c r="O11"/>
  <c r="N11"/>
  <c r="O10"/>
  <c r="N10"/>
  <c r="O9"/>
  <c r="N9"/>
  <c r="O8"/>
  <c r="N8"/>
  <c r="O7"/>
  <c r="N7"/>
  <c r="O6"/>
  <c r="N6"/>
  <c r="O5"/>
  <c r="N5"/>
  <c r="O34" i="18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34" i="19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N36" s="1"/>
  <c r="M6"/>
  <c r="O5"/>
  <c r="N5"/>
  <c r="M5"/>
  <c r="O34" i="21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34" i="22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51"/>
  <c r="N51"/>
  <c r="M51"/>
  <c r="O50"/>
  <c r="N50"/>
  <c r="M50"/>
  <c r="O49"/>
  <c r="N49"/>
  <c r="M49"/>
  <c r="O48"/>
  <c r="N48"/>
  <c r="M48"/>
  <c r="O47"/>
  <c r="N47"/>
  <c r="M47"/>
  <c r="O46"/>
  <c r="N46"/>
  <c r="M46"/>
  <c r="I34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51"/>
  <c r="H51"/>
  <c r="I50"/>
  <c r="H50"/>
  <c r="I49"/>
  <c r="H49"/>
  <c r="I48"/>
  <c r="H48"/>
  <c r="I47"/>
  <c r="H47"/>
  <c r="I46"/>
  <c r="H46"/>
  <c r="I34" i="21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34" i="19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I36" s="1"/>
  <c r="L40" s="1"/>
  <c r="H5"/>
  <c r="I34" i="18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34" i="17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24" i="16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57"/>
  <c r="H57"/>
  <c r="I56"/>
  <c r="H56"/>
  <c r="I55"/>
  <c r="H55"/>
  <c r="I54"/>
  <c r="H54"/>
  <c r="I53"/>
  <c r="H53"/>
  <c r="I52"/>
  <c r="H52"/>
  <c r="I51"/>
  <c r="H51"/>
  <c r="I50"/>
  <c r="H50"/>
  <c r="I49"/>
  <c r="H49"/>
  <c r="I48"/>
  <c r="H48"/>
  <c r="I47"/>
  <c r="H47"/>
  <c r="I46"/>
  <c r="H46"/>
  <c r="I34" i="15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34" i="13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34" i="12"/>
  <c r="H34"/>
  <c r="I33"/>
  <c r="H33"/>
  <c r="I32"/>
  <c r="H32"/>
  <c r="I31"/>
  <c r="H31"/>
  <c r="I30"/>
  <c r="H30"/>
  <c r="I29"/>
  <c r="H29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6"/>
  <c r="H16"/>
  <c r="I15"/>
  <c r="H15"/>
  <c r="I14"/>
  <c r="H14"/>
  <c r="I13"/>
  <c r="H13"/>
  <c r="I12"/>
  <c r="H12"/>
  <c r="I11"/>
  <c r="H11"/>
  <c r="I10"/>
  <c r="H10"/>
  <c r="I9"/>
  <c r="H9"/>
  <c r="I8"/>
  <c r="H8"/>
  <c r="I48"/>
  <c r="H48"/>
  <c r="I47"/>
  <c r="H47"/>
  <c r="I46"/>
  <c r="H46"/>
  <c r="I34" i="9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47"/>
  <c r="H47"/>
  <c r="I46"/>
  <c r="H46"/>
  <c r="I34" i="8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I34" i="7"/>
  <c r="H34"/>
  <c r="I33"/>
  <c r="H33"/>
  <c r="I32"/>
  <c r="H32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12"/>
  <c r="H12"/>
  <c r="I11"/>
  <c r="H11"/>
  <c r="I10"/>
  <c r="H10"/>
  <c r="I9"/>
  <c r="H9"/>
  <c r="I8"/>
  <c r="H8"/>
  <c r="I7"/>
  <c r="H7"/>
  <c r="I6"/>
  <c r="H6"/>
  <c r="I5"/>
  <c r="H5"/>
  <c r="O34"/>
  <c r="N34"/>
  <c r="M34"/>
  <c r="O33"/>
  <c r="N33"/>
  <c r="M33"/>
  <c r="O32"/>
  <c r="N32"/>
  <c r="M32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12"/>
  <c r="N12"/>
  <c r="M12"/>
  <c r="O11"/>
  <c r="N11"/>
  <c r="M11"/>
  <c r="O10"/>
  <c r="N10"/>
  <c r="M10"/>
  <c r="O9"/>
  <c r="N9"/>
  <c r="M9"/>
  <c r="O8"/>
  <c r="N8"/>
  <c r="M8"/>
  <c r="O7"/>
  <c r="N7"/>
  <c r="M7"/>
  <c r="O6"/>
  <c r="N6"/>
  <c r="M6"/>
  <c r="O5"/>
  <c r="N5"/>
  <c r="M5"/>
  <c r="O34" i="14"/>
  <c r="N34"/>
  <c r="M34"/>
  <c r="O33"/>
  <c r="N33"/>
  <c r="M33"/>
  <c r="O31"/>
  <c r="N31"/>
  <c r="M31"/>
  <c r="O30"/>
  <c r="N30"/>
  <c r="M30"/>
  <c r="O29"/>
  <c r="N29"/>
  <c r="M29"/>
  <c r="O28"/>
  <c r="N28"/>
  <c r="M28"/>
  <c r="O27"/>
  <c r="N27"/>
  <c r="M27"/>
  <c r="O26"/>
  <c r="N26"/>
  <c r="M26"/>
  <c r="O25"/>
  <c r="N25"/>
  <c r="M25"/>
  <c r="O24"/>
  <c r="N24"/>
  <c r="M24"/>
  <c r="O23"/>
  <c r="N23"/>
  <c r="M23"/>
  <c r="O22"/>
  <c r="N22"/>
  <c r="M22"/>
  <c r="O21"/>
  <c r="N21"/>
  <c r="M21"/>
  <c r="O20"/>
  <c r="N20"/>
  <c r="M20"/>
  <c r="O19"/>
  <c r="N19"/>
  <c r="M19"/>
  <c r="O18"/>
  <c r="N18"/>
  <c r="M18"/>
  <c r="O17"/>
  <c r="N17"/>
  <c r="M17"/>
  <c r="O16"/>
  <c r="N16"/>
  <c r="M16"/>
  <c r="O15"/>
  <c r="N15"/>
  <c r="M15"/>
  <c r="O14"/>
  <c r="N14"/>
  <c r="M14"/>
  <c r="O13"/>
  <c r="N13"/>
  <c r="M13"/>
  <c r="O53"/>
  <c r="N53"/>
  <c r="M53"/>
  <c r="O52"/>
  <c r="N52"/>
  <c r="M52"/>
  <c r="O51"/>
  <c r="N51"/>
  <c r="M51"/>
  <c r="O50"/>
  <c r="N50"/>
  <c r="M50"/>
  <c r="O49"/>
  <c r="N49"/>
  <c r="M49"/>
  <c r="O48"/>
  <c r="N48"/>
  <c r="M48"/>
  <c r="O46"/>
  <c r="N46"/>
  <c r="M46"/>
  <c r="I34"/>
  <c r="H34"/>
  <c r="I33"/>
  <c r="H33"/>
  <c r="I31"/>
  <c r="H31"/>
  <c r="I30"/>
  <c r="H30"/>
  <c r="I29"/>
  <c r="H29"/>
  <c r="I28"/>
  <c r="H28"/>
  <c r="I27"/>
  <c r="H27"/>
  <c r="I26"/>
  <c r="H26"/>
  <c r="I25"/>
  <c r="H25"/>
  <c r="I24"/>
  <c r="H24"/>
  <c r="I23"/>
  <c r="H23"/>
  <c r="I22"/>
  <c r="H22"/>
  <c r="I21"/>
  <c r="H21"/>
  <c r="I20"/>
  <c r="H20"/>
  <c r="I19"/>
  <c r="H19"/>
  <c r="I18"/>
  <c r="H18"/>
  <c r="I17"/>
  <c r="H17"/>
  <c r="I16"/>
  <c r="H16"/>
  <c r="I15"/>
  <c r="H15"/>
  <c r="I14"/>
  <c r="H14"/>
  <c r="I13"/>
  <c r="H13"/>
  <c r="I53"/>
  <c r="H53"/>
  <c r="I52"/>
  <c r="H52"/>
  <c r="I51"/>
  <c r="H51"/>
  <c r="I50"/>
  <c r="H50"/>
  <c r="I49"/>
  <c r="H49"/>
  <c r="I48"/>
  <c r="H48"/>
  <c r="I46"/>
  <c r="H46"/>
  <c r="O36" i="19"/>
  <c r="M39" s="1"/>
  <c r="M36"/>
  <c r="L36"/>
  <c r="K36"/>
  <c r="H36"/>
  <c r="K40" s="1"/>
  <c r="G36"/>
  <c r="L39" s="1"/>
  <c r="F36"/>
  <c r="K39" s="1"/>
  <c r="R33" i="1"/>
  <c r="Q33"/>
  <c r="P33"/>
  <c r="O33"/>
  <c r="N33"/>
  <c r="M33"/>
  <c r="L33"/>
  <c r="K33"/>
  <c r="J33"/>
  <c r="I33"/>
  <c r="S33" s="1"/>
  <c r="H33"/>
  <c r="U32"/>
  <c r="R32"/>
  <c r="Q32"/>
  <c r="P32"/>
  <c r="N32"/>
  <c r="M32"/>
  <c r="L32"/>
  <c r="K32"/>
  <c r="J32"/>
  <c r="I32"/>
  <c r="S32" s="1"/>
  <c r="H32"/>
  <c r="U31"/>
  <c r="R31"/>
  <c r="Q31"/>
  <c r="P31"/>
  <c r="N31"/>
  <c r="M31"/>
  <c r="L31"/>
  <c r="K31"/>
  <c r="J31"/>
  <c r="I31"/>
  <c r="S31" s="1"/>
  <c r="H31"/>
  <c r="U30"/>
  <c r="R30"/>
  <c r="Q30"/>
  <c r="P30"/>
  <c r="N30"/>
  <c r="M30"/>
  <c r="L30"/>
  <c r="K30"/>
  <c r="J30"/>
  <c r="I30"/>
  <c r="S30" s="1"/>
  <c r="H30"/>
  <c r="U29"/>
  <c r="R29"/>
  <c r="Q29"/>
  <c r="P29"/>
  <c r="N29"/>
  <c r="M29"/>
  <c r="L29"/>
  <c r="K29"/>
  <c r="J29"/>
  <c r="I29"/>
  <c r="S29" s="1"/>
  <c r="H29"/>
  <c r="U28"/>
  <c r="R28"/>
  <c r="Q28"/>
  <c r="P28"/>
  <c r="N28"/>
  <c r="M28"/>
  <c r="L28"/>
  <c r="K28"/>
  <c r="J28"/>
  <c r="I28"/>
  <c r="S28" s="1"/>
  <c r="H28"/>
  <c r="I16"/>
  <c r="H16"/>
  <c r="L16"/>
  <c r="M16"/>
  <c r="P16"/>
  <c r="P5" i="7" l="1"/>
  <c r="P7"/>
  <c r="P9"/>
  <c r="P11"/>
  <c r="P13"/>
  <c r="P15"/>
  <c r="P23"/>
  <c r="P25"/>
  <c r="P27"/>
  <c r="P29"/>
  <c r="P31"/>
  <c r="P33"/>
  <c r="P21"/>
  <c r="N16" i="1"/>
  <c r="Q16"/>
  <c r="R16" s="1"/>
  <c r="S16" s="1"/>
  <c r="J16"/>
  <c r="K16" s="1"/>
  <c r="P39" i="23"/>
  <c r="M40"/>
  <c r="M41" s="1"/>
  <c r="M42" s="1"/>
  <c r="P38"/>
  <c r="P19" i="7"/>
  <c r="P17"/>
  <c r="P46" i="22"/>
  <c r="P50"/>
  <c r="P11"/>
  <c r="P13"/>
  <c r="P15"/>
  <c r="P17"/>
  <c r="P19"/>
  <c r="P21"/>
  <c r="P23"/>
  <c r="P25"/>
  <c r="P27"/>
  <c r="P29"/>
  <c r="P31"/>
  <c r="P33"/>
  <c r="P5" i="21"/>
  <c r="P7"/>
  <c r="P9"/>
  <c r="P11"/>
  <c r="P13"/>
  <c r="P15"/>
  <c r="P17"/>
  <c r="P19"/>
  <c r="P21"/>
  <c r="P23"/>
  <c r="P25"/>
  <c r="P27"/>
  <c r="P29"/>
  <c r="P31"/>
  <c r="P33"/>
  <c r="P46" i="14"/>
  <c r="P48"/>
  <c r="P50"/>
  <c r="P52"/>
  <c r="P13"/>
  <c r="P15"/>
  <c r="P17"/>
  <c r="P19"/>
  <c r="P21"/>
  <c r="P23"/>
  <c r="P25"/>
  <c r="P27"/>
  <c r="P29"/>
  <c r="P31"/>
  <c r="P33"/>
  <c r="P49"/>
  <c r="P51"/>
  <c r="P53"/>
  <c r="P14"/>
  <c r="P16"/>
  <c r="P18"/>
  <c r="P20"/>
  <c r="P22"/>
  <c r="P24"/>
  <c r="P26"/>
  <c r="P28"/>
  <c r="P30"/>
  <c r="P34"/>
  <c r="P6" i="7"/>
  <c r="P8"/>
  <c r="P10"/>
  <c r="P12"/>
  <c r="P14"/>
  <c r="P16"/>
  <c r="P18"/>
  <c r="P20"/>
  <c r="P22"/>
  <c r="P24"/>
  <c r="P26"/>
  <c r="P28"/>
  <c r="P30"/>
  <c r="P32"/>
  <c r="P34"/>
  <c r="P47" i="22"/>
  <c r="P51"/>
  <c r="P12"/>
  <c r="P14"/>
  <c r="P16"/>
  <c r="P18"/>
  <c r="P20"/>
  <c r="P22"/>
  <c r="P24"/>
  <c r="P26"/>
  <c r="P28"/>
  <c r="P30"/>
  <c r="P32"/>
  <c r="P34"/>
  <c r="P6" i="21"/>
  <c r="P8"/>
  <c r="P10"/>
  <c r="P12"/>
  <c r="P14"/>
  <c r="P16"/>
  <c r="P18"/>
  <c r="P20"/>
  <c r="P22"/>
  <c r="P24"/>
  <c r="P26"/>
  <c r="P28"/>
  <c r="P30"/>
  <c r="P32"/>
  <c r="P34"/>
  <c r="P5" i="19"/>
  <c r="P7"/>
  <c r="P9"/>
  <c r="P11"/>
  <c r="P13"/>
  <c r="P15"/>
  <c r="P17"/>
  <c r="P19"/>
  <c r="P21"/>
  <c r="P23"/>
  <c r="P25"/>
  <c r="P27"/>
  <c r="P29"/>
  <c r="P31"/>
  <c r="P33"/>
  <c r="P6" i="18"/>
  <c r="P8"/>
  <c r="P10"/>
  <c r="P12"/>
  <c r="P14"/>
  <c r="P16"/>
  <c r="P19"/>
  <c r="P21"/>
  <c r="P23"/>
  <c r="P25"/>
  <c r="P27"/>
  <c r="P29"/>
  <c r="P31"/>
  <c r="P33"/>
  <c r="L57" i="17"/>
  <c r="L59"/>
  <c r="L61"/>
  <c r="L63"/>
  <c r="L65"/>
  <c r="L67"/>
  <c r="L69"/>
  <c r="L71"/>
  <c r="L73"/>
  <c r="L75"/>
  <c r="P25"/>
  <c r="P27"/>
  <c r="P29"/>
  <c r="P31"/>
  <c r="P33"/>
  <c r="P47" i="16"/>
  <c r="P49"/>
  <c r="P51"/>
  <c r="P53"/>
  <c r="P55"/>
  <c r="P57"/>
  <c r="P11"/>
  <c r="P13"/>
  <c r="P15"/>
  <c r="P17"/>
  <c r="P19"/>
  <c r="P21"/>
  <c r="P23"/>
  <c r="P6" i="15"/>
  <c r="P8"/>
  <c r="P10"/>
  <c r="P12"/>
  <c r="P14"/>
  <c r="P16"/>
  <c r="P18"/>
  <c r="P20"/>
  <c r="P22"/>
  <c r="P24"/>
  <c r="P26"/>
  <c r="P28"/>
  <c r="P30"/>
  <c r="P32"/>
  <c r="P34"/>
  <c r="P6" i="19"/>
  <c r="P8"/>
  <c r="P10"/>
  <c r="P12"/>
  <c r="P14"/>
  <c r="P16"/>
  <c r="P18"/>
  <c r="P20"/>
  <c r="P22"/>
  <c r="P24"/>
  <c r="P26"/>
  <c r="P28"/>
  <c r="P30"/>
  <c r="P32"/>
  <c r="P34"/>
  <c r="P5" i="18"/>
  <c r="P7"/>
  <c r="P9"/>
  <c r="P11"/>
  <c r="P13"/>
  <c r="P15"/>
  <c r="P17"/>
  <c r="P18"/>
  <c r="P20"/>
  <c r="P22"/>
  <c r="P24"/>
  <c r="P26"/>
  <c r="P28"/>
  <c r="P30"/>
  <c r="P32"/>
  <c r="P34"/>
  <c r="L58" i="17"/>
  <c r="L60"/>
  <c r="L62"/>
  <c r="L64"/>
  <c r="L66"/>
  <c r="L68"/>
  <c r="L70"/>
  <c r="L72"/>
  <c r="L74"/>
  <c r="P24"/>
  <c r="P26"/>
  <c r="P28"/>
  <c r="P30"/>
  <c r="P32"/>
  <c r="P34"/>
  <c r="P46" i="16"/>
  <c r="P48"/>
  <c r="P50"/>
  <c r="P52"/>
  <c r="P54"/>
  <c r="P56"/>
  <c r="P12"/>
  <c r="P14"/>
  <c r="P16"/>
  <c r="P18"/>
  <c r="P20"/>
  <c r="P22"/>
  <c r="P24"/>
  <c r="P5" i="15"/>
  <c r="P7"/>
  <c r="P9"/>
  <c r="P11"/>
  <c r="P13"/>
  <c r="P15"/>
  <c r="P5" i="13"/>
  <c r="P7"/>
  <c r="P9"/>
  <c r="P11"/>
  <c r="P13"/>
  <c r="P15"/>
  <c r="P17"/>
  <c r="P19"/>
  <c r="P21"/>
  <c r="P23"/>
  <c r="P25"/>
  <c r="P27"/>
  <c r="P29"/>
  <c r="P31"/>
  <c r="P33"/>
  <c r="P46" i="12"/>
  <c r="P48"/>
  <c r="P9"/>
  <c r="P11"/>
  <c r="P13"/>
  <c r="P15"/>
  <c r="P19"/>
  <c r="P21"/>
  <c r="P23"/>
  <c r="P25"/>
  <c r="P27"/>
  <c r="P29"/>
  <c r="P31"/>
  <c r="P33"/>
  <c r="P46" i="9"/>
  <c r="P7"/>
  <c r="P9"/>
  <c r="P11"/>
  <c r="P13"/>
  <c r="P15"/>
  <c r="P17"/>
  <c r="P19"/>
  <c r="P21"/>
  <c r="P23"/>
  <c r="P25"/>
  <c r="P27"/>
  <c r="P29"/>
  <c r="P31"/>
  <c r="P33"/>
  <c r="P5" i="8"/>
  <c r="P7"/>
  <c r="P9"/>
  <c r="P11"/>
  <c r="P13"/>
  <c r="P15"/>
  <c r="P17"/>
  <c r="P19"/>
  <c r="P21"/>
  <c r="P23"/>
  <c r="P25"/>
  <c r="P27"/>
  <c r="P29"/>
  <c r="P31"/>
  <c r="P33"/>
  <c r="P17" i="15"/>
  <c r="P19"/>
  <c r="P21"/>
  <c r="P23"/>
  <c r="P25"/>
  <c r="P27"/>
  <c r="P29"/>
  <c r="P31"/>
  <c r="P33"/>
  <c r="P6" i="13"/>
  <c r="P8"/>
  <c r="P10"/>
  <c r="P12"/>
  <c r="P14"/>
  <c r="P16"/>
  <c r="P18"/>
  <c r="P20"/>
  <c r="P22"/>
  <c r="P24"/>
  <c r="P26"/>
  <c r="P28"/>
  <c r="P30"/>
  <c r="P32"/>
  <c r="P34"/>
  <c r="P47" i="12"/>
  <c r="P8"/>
  <c r="P10"/>
  <c r="P12"/>
  <c r="P14"/>
  <c r="P16"/>
  <c r="P18"/>
  <c r="P20"/>
  <c r="P22"/>
  <c r="P24"/>
  <c r="P26"/>
  <c r="P30"/>
  <c r="P32"/>
  <c r="P34"/>
  <c r="P47" i="9"/>
  <c r="P8"/>
  <c r="P10"/>
  <c r="P12"/>
  <c r="P14"/>
  <c r="P16"/>
  <c r="P18"/>
  <c r="P20"/>
  <c r="P22"/>
  <c r="P24"/>
  <c r="P26"/>
  <c r="P28"/>
  <c r="P30"/>
  <c r="P32"/>
  <c r="P34"/>
  <c r="P6" i="8"/>
  <c r="P8"/>
  <c r="P10"/>
  <c r="P12"/>
  <c r="P14"/>
  <c r="P16"/>
  <c r="P18"/>
  <c r="P20"/>
  <c r="P22"/>
  <c r="P24"/>
  <c r="P26"/>
  <c r="P28"/>
  <c r="P30"/>
  <c r="P32"/>
  <c r="P34"/>
  <c r="P49" i="22"/>
  <c r="P48"/>
  <c r="K41" i="19"/>
  <c r="K42" s="1"/>
  <c r="L41"/>
  <c r="L42" s="1"/>
  <c r="B17" i="1"/>
  <c r="E17"/>
  <c r="C17"/>
  <c r="U16" l="1"/>
  <c r="P41" i="23"/>
  <c r="U27" i="1"/>
  <c r="R27"/>
  <c r="Q27"/>
  <c r="P27"/>
  <c r="N27"/>
  <c r="M27"/>
  <c r="L27"/>
  <c r="K27"/>
  <c r="J27"/>
  <c r="I27"/>
  <c r="S27" s="1"/>
  <c r="H27"/>
  <c r="U26"/>
  <c r="R26"/>
  <c r="Q26"/>
  <c r="P26"/>
  <c r="N26"/>
  <c r="M26"/>
  <c r="L26"/>
  <c r="K26"/>
  <c r="J26"/>
  <c r="I26"/>
  <c r="S26" s="1"/>
  <c r="H26"/>
  <c r="U25"/>
  <c r="R25"/>
  <c r="Q25"/>
  <c r="P25"/>
  <c r="N25"/>
  <c r="M25"/>
  <c r="L25"/>
  <c r="K25"/>
  <c r="J25"/>
  <c r="I25"/>
  <c r="S25" s="1"/>
  <c r="H25"/>
  <c r="U24"/>
  <c r="R24"/>
  <c r="Q24"/>
  <c r="P24"/>
  <c r="N24"/>
  <c r="M24"/>
  <c r="L24"/>
  <c r="K24"/>
  <c r="J24"/>
  <c r="I24"/>
  <c r="S24" s="1"/>
  <c r="H24"/>
  <c r="U23"/>
  <c r="R23"/>
  <c r="Q23"/>
  <c r="P23"/>
  <c r="N23"/>
  <c r="M23"/>
  <c r="L23"/>
  <c r="K23"/>
  <c r="J23"/>
  <c r="I23"/>
  <c r="S23" s="1"/>
  <c r="H23"/>
  <c r="U22"/>
  <c r="R22"/>
  <c r="Q22"/>
  <c r="P22"/>
  <c r="N22"/>
  <c r="M22"/>
  <c r="L22"/>
  <c r="K22"/>
  <c r="J22"/>
  <c r="I22"/>
  <c r="S22" s="1"/>
  <c r="H22"/>
  <c r="U21"/>
  <c r="R21"/>
  <c r="Q21"/>
  <c r="P21"/>
  <c r="O21"/>
  <c r="N21"/>
  <c r="M21"/>
  <c r="L21"/>
  <c r="K21"/>
  <c r="J21"/>
  <c r="I21"/>
  <c r="S21" s="1"/>
  <c r="H21"/>
  <c r="U20"/>
  <c r="R20"/>
  <c r="Q20"/>
  <c r="P20"/>
  <c r="O20"/>
  <c r="N20"/>
  <c r="M20"/>
  <c r="L20"/>
  <c r="K20"/>
  <c r="J20"/>
  <c r="I20"/>
  <c r="S20" s="1"/>
  <c r="H20"/>
  <c r="D17"/>
  <c r="N36" i="14" l="1"/>
  <c r="M36"/>
  <c r="L36"/>
  <c r="K36"/>
  <c r="I36"/>
  <c r="H36"/>
  <c r="K40" s="1"/>
  <c r="G36"/>
  <c r="F36"/>
  <c r="K39" s="1"/>
  <c r="N36" i="7"/>
  <c r="M36"/>
  <c r="L36"/>
  <c r="K36"/>
  <c r="I36"/>
  <c r="H36"/>
  <c r="G36"/>
  <c r="L39" s="1"/>
  <c r="F36"/>
  <c r="K39" s="1"/>
  <c r="N36" i="8"/>
  <c r="M36"/>
  <c r="L36"/>
  <c r="K36"/>
  <c r="I36"/>
  <c r="H36"/>
  <c r="K40" s="1"/>
  <c r="G36"/>
  <c r="F36"/>
  <c r="K39" s="1"/>
  <c r="N36" i="9"/>
  <c r="M36"/>
  <c r="L36"/>
  <c r="K36"/>
  <c r="I36"/>
  <c r="H36"/>
  <c r="G36"/>
  <c r="L39" s="1"/>
  <c r="F36"/>
  <c r="K39" s="1"/>
  <c r="N36" i="12"/>
  <c r="M36"/>
  <c r="L36"/>
  <c r="K36"/>
  <c r="I36"/>
  <c r="H36"/>
  <c r="G36"/>
  <c r="L39" s="1"/>
  <c r="F36"/>
  <c r="N36" i="13"/>
  <c r="M36"/>
  <c r="L36"/>
  <c r="K36"/>
  <c r="I36"/>
  <c r="L40" s="1"/>
  <c r="H36"/>
  <c r="K40" s="1"/>
  <c r="G36"/>
  <c r="L39" s="1"/>
  <c r="F36"/>
  <c r="K39" s="1"/>
  <c r="N36" i="15"/>
  <c r="M36"/>
  <c r="L36"/>
  <c r="K36"/>
  <c r="I36"/>
  <c r="H36"/>
  <c r="K40" s="1"/>
  <c r="G36"/>
  <c r="F36"/>
  <c r="K39" s="1"/>
  <c r="N36" i="16"/>
  <c r="M36"/>
  <c r="L36"/>
  <c r="K36"/>
  <c r="I36"/>
  <c r="H36"/>
  <c r="G36"/>
  <c r="L39" s="1"/>
  <c r="F36"/>
  <c r="N36" i="17"/>
  <c r="L36"/>
  <c r="K36"/>
  <c r="I36"/>
  <c r="H36"/>
  <c r="G36"/>
  <c r="F36"/>
  <c r="K39" s="1"/>
  <c r="N36" i="18"/>
  <c r="M36"/>
  <c r="L36"/>
  <c r="K36"/>
  <c r="I36"/>
  <c r="L40" s="1"/>
  <c r="H36"/>
  <c r="G36"/>
  <c r="L39" s="1"/>
  <c r="F36"/>
  <c r="K39" s="1"/>
  <c r="N36" i="21"/>
  <c r="M36"/>
  <c r="L36"/>
  <c r="K36"/>
  <c r="I36"/>
  <c r="H36"/>
  <c r="K40" s="1"/>
  <c r="G36"/>
  <c r="L39" s="1"/>
  <c r="F36"/>
  <c r="N36" i="22"/>
  <c r="M36"/>
  <c r="L36"/>
  <c r="K36"/>
  <c r="I36"/>
  <c r="H36"/>
  <c r="K40" s="1"/>
  <c r="G36"/>
  <c r="L39" s="1"/>
  <c r="F36"/>
  <c r="N34" i="6"/>
  <c r="M34"/>
  <c r="N33"/>
  <c r="M33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M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H34"/>
  <c r="H33"/>
  <c r="P33" s="1"/>
  <c r="H32"/>
  <c r="H31"/>
  <c r="P31" s="1"/>
  <c r="H30"/>
  <c r="H29"/>
  <c r="P29" s="1"/>
  <c r="H28"/>
  <c r="H27"/>
  <c r="P27" s="1"/>
  <c r="H26"/>
  <c r="H25"/>
  <c r="P25" s="1"/>
  <c r="H24"/>
  <c r="H23"/>
  <c r="P23" s="1"/>
  <c r="H22"/>
  <c r="H21"/>
  <c r="H20"/>
  <c r="H19"/>
  <c r="P19" s="1"/>
  <c r="H18"/>
  <c r="H17"/>
  <c r="H16"/>
  <c r="H15"/>
  <c r="H14"/>
  <c r="H13"/>
  <c r="P13" s="1"/>
  <c r="H12"/>
  <c r="H11"/>
  <c r="H10"/>
  <c r="H9"/>
  <c r="P9" s="1"/>
  <c r="H8"/>
  <c r="H7"/>
  <c r="H6"/>
  <c r="H5"/>
  <c r="P5" s="1"/>
  <c r="L36"/>
  <c r="K36"/>
  <c r="G36"/>
  <c r="L39" s="1"/>
  <c r="F36"/>
  <c r="L13" i="1"/>
  <c r="H5"/>
  <c r="M5"/>
  <c r="H4"/>
  <c r="L4"/>
  <c r="L15"/>
  <c r="L6"/>
  <c r="L14"/>
  <c r="L5"/>
  <c r="L9"/>
  <c r="M6"/>
  <c r="I6"/>
  <c r="K39" i="12" l="1"/>
  <c r="P17" i="6"/>
  <c r="L40" i="12"/>
  <c r="K39" i="22"/>
  <c r="K40" i="18"/>
  <c r="P21" i="6"/>
  <c r="P15"/>
  <c r="N36"/>
  <c r="P11"/>
  <c r="L40" i="17"/>
  <c r="L40" i="14"/>
  <c r="L40" i="21"/>
  <c r="L41" s="1"/>
  <c r="L42" s="1"/>
  <c r="L40" i="16"/>
  <c r="L41" s="1"/>
  <c r="K39"/>
  <c r="L40" i="15"/>
  <c r="L39"/>
  <c r="L40" i="7"/>
  <c r="L41" s="1"/>
  <c r="L42" s="1"/>
  <c r="M36" i="6"/>
  <c r="P6"/>
  <c r="P8"/>
  <c r="P10"/>
  <c r="P12"/>
  <c r="P14"/>
  <c r="P16"/>
  <c r="P18"/>
  <c r="P20"/>
  <c r="P22"/>
  <c r="P24"/>
  <c r="P26"/>
  <c r="P28"/>
  <c r="P30"/>
  <c r="P32"/>
  <c r="P34"/>
  <c r="P7"/>
  <c r="L39" i="8"/>
  <c r="K40" i="9"/>
  <c r="K41" s="1"/>
  <c r="K42" s="1"/>
  <c r="L40"/>
  <c r="L41" s="1"/>
  <c r="L42" s="1"/>
  <c r="L39" i="14"/>
  <c r="K40" i="16"/>
  <c r="L39" i="17"/>
  <c r="K40"/>
  <c r="K41" s="1"/>
  <c r="K42" s="1"/>
  <c r="L40" i="22"/>
  <c r="L41" s="1"/>
  <c r="L42" s="1"/>
  <c r="L40" i="8"/>
  <c r="K39" i="21"/>
  <c r="K40" i="7"/>
  <c r="K41" s="1"/>
  <c r="K42" s="1"/>
  <c r="K39" i="6"/>
  <c r="H36"/>
  <c r="I36"/>
  <c r="K40" i="12"/>
  <c r="K41" i="22"/>
  <c r="K42" s="1"/>
  <c r="N6" i="1"/>
  <c r="Q6"/>
  <c r="N5"/>
  <c r="K41" i="8"/>
  <c r="K42" s="1"/>
  <c r="K41" i="14"/>
  <c r="K42" s="1"/>
  <c r="L41" i="12"/>
  <c r="L42" s="1"/>
  <c r="L41" i="13"/>
  <c r="L42" s="1"/>
  <c r="K41"/>
  <c r="K42" s="1"/>
  <c r="L41" i="15"/>
  <c r="L42" s="1"/>
  <c r="K41"/>
  <c r="K42" s="1"/>
  <c r="L41" i="18"/>
  <c r="L42" s="1"/>
  <c r="H12" i="1"/>
  <c r="I8"/>
  <c r="I9"/>
  <c r="H11"/>
  <c r="M13"/>
  <c r="I17"/>
  <c r="M4"/>
  <c r="L12"/>
  <c r="I14"/>
  <c r="I12"/>
  <c r="M14"/>
  <c r="H7"/>
  <c r="I13"/>
  <c r="M15"/>
  <c r="L17"/>
  <c r="I10"/>
  <c r="L10"/>
  <c r="M10"/>
  <c r="I15"/>
  <c r="H9"/>
  <c r="M17"/>
  <c r="M9"/>
  <c r="I4"/>
  <c r="I7"/>
  <c r="I5"/>
  <c r="H8"/>
  <c r="H6"/>
  <c r="H15"/>
  <c r="I11"/>
  <c r="H10"/>
  <c r="M8"/>
  <c r="L8"/>
  <c r="H17"/>
  <c r="M12"/>
  <c r="M7"/>
  <c r="L11"/>
  <c r="L7"/>
  <c r="K41" i="21" l="1"/>
  <c r="K42" s="1"/>
  <c r="L40" i="6"/>
  <c r="L41" s="1"/>
  <c r="L42" s="1"/>
  <c r="J5" i="1"/>
  <c r="K5" s="1"/>
  <c r="Q5"/>
  <c r="K41" i="18"/>
  <c r="K42" s="1"/>
  <c r="K40" i="6"/>
  <c r="K41" s="1"/>
  <c r="K42" s="1"/>
  <c r="L41" i="17"/>
  <c r="L42" s="1"/>
  <c r="J12" i="1"/>
  <c r="K12" s="1"/>
  <c r="N15"/>
  <c r="J15"/>
  <c r="K15" s="1"/>
  <c r="Q15"/>
  <c r="K41" i="16"/>
  <c r="K42" s="1"/>
  <c r="N4" i="1"/>
  <c r="J17"/>
  <c r="K17" s="1"/>
  <c r="N8"/>
  <c r="N7"/>
  <c r="K41" i="12"/>
  <c r="K42" s="1"/>
  <c r="Q13" i="1"/>
  <c r="N13"/>
  <c r="Q17"/>
  <c r="N17"/>
  <c r="L41" i="8"/>
  <c r="L42" s="1"/>
  <c r="Q7" i="1"/>
  <c r="L41" i="14"/>
  <c r="L42" s="1"/>
  <c r="J8" i="1"/>
  <c r="K8" s="1"/>
  <c r="Q8"/>
  <c r="N10"/>
  <c r="Q14"/>
  <c r="N14"/>
  <c r="L42" i="16"/>
  <c r="N9" i="1"/>
  <c r="Q9"/>
  <c r="J9"/>
  <c r="K9" s="1"/>
  <c r="J7"/>
  <c r="K7" s="1"/>
  <c r="Q12"/>
  <c r="N12"/>
  <c r="Q10"/>
  <c r="J10"/>
  <c r="K10" s="1"/>
  <c r="J6"/>
  <c r="K6" s="1"/>
  <c r="Q4"/>
  <c r="J4"/>
  <c r="K4" s="1"/>
  <c r="J11"/>
  <c r="K11" s="1"/>
  <c r="Q48" i="12"/>
  <c r="Q47"/>
  <c r="Q46"/>
  <c r="M11" i="1"/>
  <c r="Q11" l="1"/>
  <c r="N11"/>
  <c r="R48" i="12"/>
  <c r="R47"/>
  <c r="R46"/>
  <c r="R34" i="22"/>
  <c r="Q34"/>
  <c r="R33"/>
  <c r="Q33"/>
  <c r="R32"/>
  <c r="Q32"/>
  <c r="R31"/>
  <c r="Q31"/>
  <c r="R30"/>
  <c r="Q30"/>
  <c r="R29"/>
  <c r="Q29"/>
  <c r="R28"/>
  <c r="Q28"/>
  <c r="R27"/>
  <c r="Q27"/>
  <c r="R26"/>
  <c r="Q26"/>
  <c r="R25"/>
  <c r="Q25"/>
  <c r="R24"/>
  <c r="Q24"/>
  <c r="R23"/>
  <c r="Q23"/>
  <c r="R22"/>
  <c r="Q22"/>
  <c r="R21"/>
  <c r="Q21"/>
  <c r="R20"/>
  <c r="Q20"/>
  <c r="R19"/>
  <c r="Q19"/>
  <c r="R18"/>
  <c r="Q18"/>
  <c r="R17"/>
  <c r="Q17"/>
  <c r="Q16"/>
  <c r="Q15"/>
  <c r="Q14"/>
  <c r="Q13"/>
  <c r="Q12"/>
  <c r="Q11"/>
  <c r="Q51"/>
  <c r="Q50"/>
  <c r="Q49"/>
  <c r="Q48"/>
  <c r="Q47"/>
  <c r="Q46"/>
  <c r="O36"/>
  <c r="M39" s="1"/>
  <c r="R16" l="1"/>
  <c r="R15"/>
  <c r="R14"/>
  <c r="R13"/>
  <c r="R12"/>
  <c r="R11"/>
  <c r="R51"/>
  <c r="R50"/>
  <c r="Q36"/>
  <c r="R49"/>
  <c r="R48"/>
  <c r="R47"/>
  <c r="R46"/>
  <c r="Q34" i="21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R15"/>
  <c r="Q14"/>
  <c r="R14"/>
  <c r="Q13"/>
  <c r="R13"/>
  <c r="Q12"/>
  <c r="R12"/>
  <c r="Q11"/>
  <c r="R11"/>
  <c r="Q10"/>
  <c r="R10"/>
  <c r="Q9"/>
  <c r="Q8"/>
  <c r="R8"/>
  <c r="Q7"/>
  <c r="Q6"/>
  <c r="Q5"/>
  <c r="R9" l="1"/>
  <c r="O36"/>
  <c r="M39" s="1"/>
  <c r="P36" i="22"/>
  <c r="Q36" i="21"/>
  <c r="R7"/>
  <c r="R36" i="22"/>
  <c r="R6" i="21"/>
  <c r="R5"/>
  <c r="Q34" i="19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R15"/>
  <c r="Q14"/>
  <c r="R14"/>
  <c r="Q13"/>
  <c r="R13"/>
  <c r="Q12"/>
  <c r="R12"/>
  <c r="Q11"/>
  <c r="Q10"/>
  <c r="Q9"/>
  <c r="Q8"/>
  <c r="Q7"/>
  <c r="Q6"/>
  <c r="Q5"/>
  <c r="F16" i="1"/>
  <c r="F11"/>
  <c r="P38" i="22" l="1"/>
  <c r="M40"/>
  <c r="M41" s="1"/>
  <c r="M42" s="1"/>
  <c r="R36" i="21"/>
  <c r="R50" s="1"/>
  <c r="Q50"/>
  <c r="R11" i="19"/>
  <c r="R9"/>
  <c r="P39" i="22"/>
  <c r="R7" i="19"/>
  <c r="R6"/>
  <c r="Q36"/>
  <c r="P36" i="21"/>
  <c r="R5" i="19"/>
  <c r="R8"/>
  <c r="R10"/>
  <c r="Q34" i="18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36" s="1"/>
  <c r="O36"/>
  <c r="M39" s="1"/>
  <c r="Q34" i="17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R18"/>
  <c r="Q17"/>
  <c r="R17"/>
  <c r="Q16"/>
  <c r="R16"/>
  <c r="Q15"/>
  <c r="R15"/>
  <c r="Q14"/>
  <c r="R14"/>
  <c r="Q13"/>
  <c r="R13"/>
  <c r="Q12"/>
  <c r="Q11"/>
  <c r="Q10"/>
  <c r="Q9"/>
  <c r="Q8"/>
  <c r="Q7"/>
  <c r="Q6"/>
  <c r="Q5"/>
  <c r="F15" i="1"/>
  <c r="P38" i="21" l="1"/>
  <c r="M40"/>
  <c r="M41" s="1"/>
  <c r="M42" s="1"/>
  <c r="P36" i="19"/>
  <c r="P39" i="21"/>
  <c r="R12" i="17"/>
  <c r="R11"/>
  <c r="R10"/>
  <c r="R9"/>
  <c r="Q36"/>
  <c r="R22" i="18"/>
  <c r="R21"/>
  <c r="R20"/>
  <c r="R19"/>
  <c r="R18"/>
  <c r="R17"/>
  <c r="R16"/>
  <c r="R15"/>
  <c r="R8" i="17"/>
  <c r="R7"/>
  <c r="P41" i="22"/>
  <c r="R13" i="18"/>
  <c r="Q50"/>
  <c r="O36" i="17"/>
  <c r="R6"/>
  <c r="R36" i="19"/>
  <c r="Q50"/>
  <c r="R12" i="18"/>
  <c r="R11"/>
  <c r="R10"/>
  <c r="R9"/>
  <c r="R8"/>
  <c r="R7"/>
  <c r="R14"/>
  <c r="R6"/>
  <c r="R5"/>
  <c r="R5" i="17"/>
  <c r="Q24" i="16"/>
  <c r="R24"/>
  <c r="Q23"/>
  <c r="R23"/>
  <c r="Q22"/>
  <c r="R22"/>
  <c r="Q21"/>
  <c r="R21"/>
  <c r="Q20"/>
  <c r="R20"/>
  <c r="Q19"/>
  <c r="R19"/>
  <c r="Q18"/>
  <c r="Q17"/>
  <c r="Q16"/>
  <c r="Q15"/>
  <c r="Q14"/>
  <c r="Q13"/>
  <c r="Q12"/>
  <c r="Q11"/>
  <c r="Q57"/>
  <c r="Q56"/>
  <c r="Q55"/>
  <c r="Q54"/>
  <c r="Q53"/>
  <c r="Q52"/>
  <c r="Q51"/>
  <c r="Q50"/>
  <c r="Q49"/>
  <c r="Q48"/>
  <c r="Q47"/>
  <c r="Q46"/>
  <c r="P41" i="21" l="1"/>
  <c r="R50" i="19"/>
  <c r="P39"/>
  <c r="M40"/>
  <c r="M41" s="1"/>
  <c r="M42" s="1"/>
  <c r="P38"/>
  <c r="P41" s="1"/>
  <c r="Q50" i="17"/>
  <c r="R36"/>
  <c r="P39" s="1"/>
  <c r="R18" i="16"/>
  <c r="R17"/>
  <c r="R16"/>
  <c r="R15"/>
  <c r="R14"/>
  <c r="R13"/>
  <c r="R12"/>
  <c r="R11"/>
  <c r="R57"/>
  <c r="R56"/>
  <c r="R55"/>
  <c r="R54"/>
  <c r="R53"/>
  <c r="R52"/>
  <c r="R51"/>
  <c r="R50"/>
  <c r="Q36"/>
  <c r="O36"/>
  <c r="M39" s="1"/>
  <c r="R49"/>
  <c r="R48"/>
  <c r="R47"/>
  <c r="R36" i="18"/>
  <c r="P36"/>
  <c r="P36" i="17"/>
  <c r="M40" s="1"/>
  <c r="M41" s="1"/>
  <c r="M42" s="1"/>
  <c r="R46" i="16"/>
  <c r="Q34" i="15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R15"/>
  <c r="Q14"/>
  <c r="R14"/>
  <c r="Q13"/>
  <c r="R13"/>
  <c r="Q12"/>
  <c r="R12"/>
  <c r="Q11"/>
  <c r="R11"/>
  <c r="Q10"/>
  <c r="Q9"/>
  <c r="Q8"/>
  <c r="Q7"/>
  <c r="Q6"/>
  <c r="Q5"/>
  <c r="O36"/>
  <c r="M39" s="1"/>
  <c r="R5"/>
  <c r="Q34" i="14"/>
  <c r="R34"/>
  <c r="Q33"/>
  <c r="R33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R15"/>
  <c r="Q14"/>
  <c r="R14"/>
  <c r="Q13"/>
  <c r="R13"/>
  <c r="Q53"/>
  <c r="R53"/>
  <c r="Q52"/>
  <c r="R52"/>
  <c r="Q51"/>
  <c r="R51"/>
  <c r="Q50"/>
  <c r="R50"/>
  <c r="Q49"/>
  <c r="Q48"/>
  <c r="Q46"/>
  <c r="R46"/>
  <c r="Q34" i="13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Q15"/>
  <c r="Q14"/>
  <c r="Q13"/>
  <c r="R13"/>
  <c r="Q12"/>
  <c r="Q11"/>
  <c r="Q10"/>
  <c r="Q9"/>
  <c r="Q8"/>
  <c r="Q7"/>
  <c r="Q6"/>
  <c r="Q5"/>
  <c r="Q34" i="12"/>
  <c r="R34"/>
  <c r="Q33"/>
  <c r="R33"/>
  <c r="Q32"/>
  <c r="R32"/>
  <c r="Q31"/>
  <c r="R31"/>
  <c r="Q30"/>
  <c r="R30"/>
  <c r="Q29"/>
  <c r="R29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6"/>
  <c r="R16"/>
  <c r="Q15"/>
  <c r="R15"/>
  <c r="Q14"/>
  <c r="R14"/>
  <c r="Q13"/>
  <c r="R13"/>
  <c r="Q12"/>
  <c r="Q11"/>
  <c r="Q10"/>
  <c r="Q9"/>
  <c r="Q8"/>
  <c r="P5" i="1"/>
  <c r="P6"/>
  <c r="E16"/>
  <c r="B16"/>
  <c r="R6" l="1"/>
  <c r="S6" s="1"/>
  <c r="U6" s="1"/>
  <c r="Q36" i="12"/>
  <c r="Q50" s="1"/>
  <c r="Q36" i="13"/>
  <c r="Q50" s="1"/>
  <c r="Q36" i="14"/>
  <c r="Q55" s="1"/>
  <c r="Q36" i="15"/>
  <c r="Q50" s="1"/>
  <c r="R5" i="1"/>
  <c r="S5" s="1"/>
  <c r="U5" s="1"/>
  <c r="P38" i="18"/>
  <c r="M40"/>
  <c r="M41" s="1"/>
  <c r="M42" s="1"/>
  <c r="P38" i="17"/>
  <c r="R49" i="14"/>
  <c r="R48"/>
  <c r="R16" i="13"/>
  <c r="O36"/>
  <c r="M39" s="1"/>
  <c r="R15"/>
  <c r="R14"/>
  <c r="R10" i="15"/>
  <c r="R11" i="12"/>
  <c r="R9"/>
  <c r="R12"/>
  <c r="R10"/>
  <c r="R8"/>
  <c r="R50" i="17"/>
  <c r="R12" i="13"/>
  <c r="R11"/>
  <c r="R10"/>
  <c r="R9" i="15"/>
  <c r="R9" i="13"/>
  <c r="R8" i="15"/>
  <c r="R8" i="13"/>
  <c r="R7"/>
  <c r="O36" i="14"/>
  <c r="M39" s="1"/>
  <c r="R6" i="13"/>
  <c r="R50" i="18"/>
  <c r="O36" i="12"/>
  <c r="M39" s="1"/>
  <c r="R7" i="15"/>
  <c r="R6"/>
  <c r="R36" i="16"/>
  <c r="P39" i="18"/>
  <c r="P41" i="17"/>
  <c r="R5" i="13"/>
  <c r="P36" i="16"/>
  <c r="Q34" i="9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Q15"/>
  <c r="Q14"/>
  <c r="R14"/>
  <c r="Q13"/>
  <c r="Q12"/>
  <c r="Q11"/>
  <c r="R11"/>
  <c r="Q10"/>
  <c r="Q9"/>
  <c r="Q8"/>
  <c r="Q7"/>
  <c r="Q47"/>
  <c r="Q46"/>
  <c r="O36"/>
  <c r="M39" s="1"/>
  <c r="Q34" i="8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R15"/>
  <c r="Q14"/>
  <c r="Q13"/>
  <c r="Q12"/>
  <c r="R12"/>
  <c r="Q11"/>
  <c r="Q10"/>
  <c r="R10"/>
  <c r="Q9"/>
  <c r="Q8"/>
  <c r="Q7"/>
  <c r="Q6"/>
  <c r="Q5"/>
  <c r="O36"/>
  <c r="M39" s="1"/>
  <c r="Q34" i="7"/>
  <c r="R34"/>
  <c r="Q33"/>
  <c r="R33"/>
  <c r="Q32"/>
  <c r="R32"/>
  <c r="Q31"/>
  <c r="R31"/>
  <c r="Q30"/>
  <c r="R30"/>
  <c r="Q29"/>
  <c r="R29"/>
  <c r="Q28"/>
  <c r="R28"/>
  <c r="Q27"/>
  <c r="R27"/>
  <c r="Q26"/>
  <c r="R26"/>
  <c r="Q25"/>
  <c r="R25"/>
  <c r="Q24"/>
  <c r="R24"/>
  <c r="Q23"/>
  <c r="R23"/>
  <c r="Q22"/>
  <c r="R22"/>
  <c r="Q21"/>
  <c r="R21"/>
  <c r="Q20"/>
  <c r="R20"/>
  <c r="Q19"/>
  <c r="R19"/>
  <c r="Q18"/>
  <c r="R18"/>
  <c r="Q17"/>
  <c r="R17"/>
  <c r="Q16"/>
  <c r="R16"/>
  <c r="Q15"/>
  <c r="Q14"/>
  <c r="Q13"/>
  <c r="Q12"/>
  <c r="Q11"/>
  <c r="Q10"/>
  <c r="Q9"/>
  <c r="Q8"/>
  <c r="R8"/>
  <c r="Q7"/>
  <c r="R7"/>
  <c r="Q6"/>
  <c r="Q5"/>
  <c r="O36"/>
  <c r="M39" s="1"/>
  <c r="B22" i="1"/>
  <c r="C22"/>
  <c r="D22"/>
  <c r="E22"/>
  <c r="O22" s="1"/>
  <c r="F22"/>
  <c r="B23"/>
  <c r="C23"/>
  <c r="D23"/>
  <c r="E23"/>
  <c r="O23" s="1"/>
  <c r="F23"/>
  <c r="B24"/>
  <c r="C24"/>
  <c r="D24"/>
  <c r="E24"/>
  <c r="O24" s="1"/>
  <c r="F24"/>
  <c r="B25"/>
  <c r="C25"/>
  <c r="D25"/>
  <c r="E25"/>
  <c r="O25" s="1"/>
  <c r="F25"/>
  <c r="B26"/>
  <c r="C26"/>
  <c r="D26"/>
  <c r="E26"/>
  <c r="O26" s="1"/>
  <c r="F26"/>
  <c r="B27"/>
  <c r="C27"/>
  <c r="D27"/>
  <c r="E27"/>
  <c r="O27" s="1"/>
  <c r="F27"/>
  <c r="B28"/>
  <c r="C28"/>
  <c r="D28"/>
  <c r="E28"/>
  <c r="O28" s="1"/>
  <c r="F28"/>
  <c r="B29"/>
  <c r="C29"/>
  <c r="D29"/>
  <c r="E29"/>
  <c r="O29" s="1"/>
  <c r="F29"/>
  <c r="B30"/>
  <c r="C30"/>
  <c r="D30"/>
  <c r="E30"/>
  <c r="O30" s="1"/>
  <c r="F30"/>
  <c r="B31"/>
  <c r="C31"/>
  <c r="D31"/>
  <c r="E31"/>
  <c r="O31" s="1"/>
  <c r="F31"/>
  <c r="B32"/>
  <c r="C32"/>
  <c r="D32"/>
  <c r="E32"/>
  <c r="O32" s="1"/>
  <c r="F32"/>
  <c r="O6" i="6"/>
  <c r="Q6"/>
  <c r="O7"/>
  <c r="Q7"/>
  <c r="O8"/>
  <c r="Q8"/>
  <c r="O9"/>
  <c r="Q9"/>
  <c r="O10"/>
  <c r="Q10"/>
  <c r="O11"/>
  <c r="Q11"/>
  <c r="O12"/>
  <c r="Q12"/>
  <c r="O13"/>
  <c r="Q13"/>
  <c r="O14"/>
  <c r="Q14"/>
  <c r="O15"/>
  <c r="Q15"/>
  <c r="O16"/>
  <c r="Q16"/>
  <c r="O17"/>
  <c r="Q17"/>
  <c r="O18"/>
  <c r="Q18"/>
  <c r="O19"/>
  <c r="Q19"/>
  <c r="O20"/>
  <c r="Q20"/>
  <c r="O21"/>
  <c r="Q21"/>
  <c r="O22"/>
  <c r="Q22"/>
  <c r="O23"/>
  <c r="Q23"/>
  <c r="O24"/>
  <c r="Q24"/>
  <c r="O25"/>
  <c r="Q25"/>
  <c r="O26"/>
  <c r="Q26"/>
  <c r="O27"/>
  <c r="Q27"/>
  <c r="O28"/>
  <c r="Q28"/>
  <c r="O29"/>
  <c r="Q29"/>
  <c r="O30"/>
  <c r="Q30"/>
  <c r="O31"/>
  <c r="Q31"/>
  <c r="O32"/>
  <c r="Q32"/>
  <c r="O33"/>
  <c r="Q33"/>
  <c r="O34"/>
  <c r="Q34"/>
  <c r="P12" i="1"/>
  <c r="D11"/>
  <c r="P7"/>
  <c r="C15"/>
  <c r="P9"/>
  <c r="E11"/>
  <c r="P15"/>
  <c r="P13"/>
  <c r="B11"/>
  <c r="P10"/>
  <c r="P11"/>
  <c r="P4"/>
  <c r="C11"/>
  <c r="P8"/>
  <c r="R7" l="1"/>
  <c r="S7" s="1"/>
  <c r="U7" s="1"/>
  <c r="Q36" i="9"/>
  <c r="Q50" s="1"/>
  <c r="R8" i="1"/>
  <c r="S8" s="1"/>
  <c r="U8" s="1"/>
  <c r="R9"/>
  <c r="S9" s="1"/>
  <c r="U9" s="1"/>
  <c r="R15"/>
  <c r="S15" s="1"/>
  <c r="U15" s="1"/>
  <c r="R12"/>
  <c r="S12" s="1"/>
  <c r="U12" s="1"/>
  <c r="Q36" i="7"/>
  <c r="Q50" s="1"/>
  <c r="Q36" i="8"/>
  <c r="Q50" s="1"/>
  <c r="R11" i="1"/>
  <c r="S11" s="1"/>
  <c r="U11" s="1"/>
  <c r="R13"/>
  <c r="S13" s="1"/>
  <c r="P38" i="16"/>
  <c r="M40"/>
  <c r="R4" i="1"/>
  <c r="S4" s="1"/>
  <c r="U4" s="1"/>
  <c r="R10"/>
  <c r="S10" s="1"/>
  <c r="U10" s="1"/>
  <c r="R15" i="7"/>
  <c r="R14" i="8"/>
  <c r="R13"/>
  <c r="R11"/>
  <c r="R16" i="9"/>
  <c r="R15"/>
  <c r="R36" i="14"/>
  <c r="P39" s="1"/>
  <c r="R13" i="9"/>
  <c r="R12"/>
  <c r="R10"/>
  <c r="R9"/>
  <c r="R9" i="8"/>
  <c r="R8"/>
  <c r="R8" i="9"/>
  <c r="R7"/>
  <c r="R47"/>
  <c r="R14" i="7"/>
  <c r="R7" i="8"/>
  <c r="R6"/>
  <c r="R5"/>
  <c r="R13" i="7"/>
  <c r="R12"/>
  <c r="R11"/>
  <c r="R10"/>
  <c r="R9"/>
  <c r="R36" i="13"/>
  <c r="P41" i="18"/>
  <c r="R36" i="12"/>
  <c r="R36" i="15"/>
  <c r="R50" s="1"/>
  <c r="R46" i="9"/>
  <c r="P39" i="16"/>
  <c r="P36" i="15"/>
  <c r="P36" i="14"/>
  <c r="P36" i="13"/>
  <c r="P36" i="12"/>
  <c r="R6" i="7"/>
  <c r="R5"/>
  <c r="R34" i="6"/>
  <c r="R33"/>
  <c r="R32"/>
  <c r="R31"/>
  <c r="R30"/>
  <c r="R29"/>
  <c r="R28"/>
  <c r="R27"/>
  <c r="R26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25"/>
  <c r="P14" i="1"/>
  <c r="P17"/>
  <c r="R17" l="1"/>
  <c r="S17" s="1"/>
  <c r="U17" s="1"/>
  <c r="R14"/>
  <c r="S14" s="1"/>
  <c r="M41" i="16"/>
  <c r="M42" s="1"/>
  <c r="R55" i="14"/>
  <c r="P38" i="15"/>
  <c r="M40"/>
  <c r="M41" s="1"/>
  <c r="M42" s="1"/>
  <c r="P38" i="13"/>
  <c r="M40"/>
  <c r="M41" s="1"/>
  <c r="M42" s="1"/>
  <c r="P38" i="12"/>
  <c r="M40"/>
  <c r="M41" s="1"/>
  <c r="M42" s="1"/>
  <c r="P38" i="14"/>
  <c r="P41" s="1"/>
  <c r="M40"/>
  <c r="M41" s="1"/>
  <c r="M42" s="1"/>
  <c r="R36" i="9"/>
  <c r="R50" s="1"/>
  <c r="R36" i="8"/>
  <c r="P39" i="15"/>
  <c r="R50" i="13"/>
  <c r="P39"/>
  <c r="R50" i="12"/>
  <c r="P39"/>
  <c r="P41" i="16"/>
  <c r="R36" i="7"/>
  <c r="R50" s="1"/>
  <c r="P36" i="9"/>
  <c r="P36" i="8"/>
  <c r="P36" i="7"/>
  <c r="P36" i="6"/>
  <c r="M40" s="1"/>
  <c r="Q36"/>
  <c r="Q50" s="1"/>
  <c r="O5"/>
  <c r="O36" s="1"/>
  <c r="M39" s="1"/>
  <c r="B12" i="1"/>
  <c r="E15"/>
  <c r="F14"/>
  <c r="F7"/>
  <c r="C7"/>
  <c r="B7"/>
  <c r="E13"/>
  <c r="F12"/>
  <c r="C16"/>
  <c r="F6"/>
  <c r="F4"/>
  <c r="B5"/>
  <c r="E10"/>
  <c r="B15"/>
  <c r="C5"/>
  <c r="C14"/>
  <c r="B14"/>
  <c r="E7"/>
  <c r="D15"/>
  <c r="E5"/>
  <c r="F8"/>
  <c r="E12"/>
  <c r="E14"/>
  <c r="F10"/>
  <c r="E6"/>
  <c r="E8"/>
  <c r="E9"/>
  <c r="F13"/>
  <c r="D14"/>
  <c r="C12"/>
  <c r="E4"/>
  <c r="D5"/>
  <c r="F5"/>
  <c r="F9"/>
  <c r="C9"/>
  <c r="D16"/>
  <c r="D12"/>
  <c r="O16" l="1"/>
  <c r="M41" i="6"/>
  <c r="M42" s="1"/>
  <c r="O11" i="1"/>
  <c r="O8"/>
  <c r="P41" i="13"/>
  <c r="O13" i="1"/>
  <c r="O7"/>
  <c r="O6"/>
  <c r="P41" i="15"/>
  <c r="O9" i="1"/>
  <c r="O10"/>
  <c r="O15"/>
  <c r="O5"/>
  <c r="O12"/>
  <c r="P38" i="9"/>
  <c r="M40"/>
  <c r="M41" s="1"/>
  <c r="M42" s="1"/>
  <c r="P38" i="8"/>
  <c r="M40"/>
  <c r="M41" s="1"/>
  <c r="M42" s="1"/>
  <c r="P38" i="7"/>
  <c r="M40"/>
  <c r="M41" s="1"/>
  <c r="M42" s="1"/>
  <c r="O14" i="1"/>
  <c r="O17"/>
  <c r="O4"/>
  <c r="P39" i="9"/>
  <c r="P41" s="1"/>
  <c r="P39" i="8"/>
  <c r="R50"/>
  <c r="P41" i="12"/>
  <c r="P39" i="7"/>
  <c r="P41" s="1"/>
  <c r="P38" i="6"/>
  <c r="R5"/>
  <c r="R36" s="1"/>
  <c r="P41" i="8" l="1"/>
  <c r="P39" i="6"/>
  <c r="P41" s="1"/>
  <c r="R50"/>
  <c r="D8" i="1"/>
  <c r="B8"/>
  <c r="C8"/>
  <c r="B13"/>
  <c r="C6"/>
  <c r="B4"/>
  <c r="C10"/>
  <c r="D10"/>
  <c r="D9"/>
  <c r="D7"/>
  <c r="D6"/>
  <c r="B9"/>
  <c r="C4"/>
  <c r="C13"/>
  <c r="B6"/>
  <c r="B10"/>
  <c r="D13"/>
  <c r="D4"/>
  <c r="H13"/>
  <c r="J13" l="1"/>
  <c r="K13" s="1"/>
  <c r="U13" s="1"/>
  <c r="H14"/>
  <c r="J14" l="1"/>
  <c r="K14" s="1"/>
  <c r="U14" s="1"/>
</calcChain>
</file>

<file path=xl/sharedStrings.xml><?xml version="1.0" encoding="utf-8"?>
<sst xmlns="http://schemas.openxmlformats.org/spreadsheetml/2006/main" count="1998" uniqueCount="169">
  <si>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</si>
  <si>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</si>
  <si>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</si>
  <si>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</si>
  <si>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</si>
  <si>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</si>
  <si>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</si>
  <si>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</si>
  <si>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</si>
  <si>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</si>
  <si>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</si>
  <si>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</si>
  <si>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</si>
  <si>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</si>
  <si>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</si>
  <si>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</si>
  <si>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</si>
  <si>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</si>
  <si>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</si>
  <si>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</si>
  <si>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</si>
  <si>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Cumulative Bankroll:</t>
  </si>
  <si>
    <t>Hit Ratio:</t>
  </si>
  <si>
    <t>Notes</t>
  </si>
  <si>
    <t>Hit Ratio</t>
  </si>
  <si>
    <t>Net Score</t>
  </si>
  <si>
    <t>Net Score:</t>
  </si>
  <si>
    <t># Hits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</si>
  <si>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</si>
  <si>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</si>
  <si>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</si>
  <si>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</si>
  <si>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</si>
  <si>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</si>
  <si>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</si>
  <si>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</si>
  <si>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Player Name *</t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</si>
  <si>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</si>
  <si>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</si>
  <si>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</si>
  <si>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</si>
  <si>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</si>
  <si>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</si>
  <si>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</si>
  <si>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</si>
  <si>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</si>
  <si>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</si>
  <si>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</si>
  <si>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</si>
  <si>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</si>
  <si>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</si>
  <si>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</si>
  <si>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</si>
  <si>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</si>
  <si>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</si>
  <si>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</si>
  <si>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</si>
  <si>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</si>
  <si>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</si>
  <si>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</si>
  <si>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</si>
  <si>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</si>
  <si>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</si>
  <si>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</si>
  <si>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</si>
  <si>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</si>
  <si>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</si>
  <si>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</si>
  <si>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Insert Plays older than the most recent 20 and save them below this line (e.g. for reference)</t>
  </si>
  <si>
    <t>Last 20</t>
  </si>
  <si>
    <t>July</t>
  </si>
  <si>
    <t>BillV</t>
  </si>
  <si>
    <t>TedCraven</t>
  </si>
  <si>
    <t>BarbCraven</t>
  </si>
  <si>
    <t>noddub62</t>
  </si>
  <si>
    <t xml:space="preserve">BarbCraven </t>
  </si>
  <si>
    <t>PKTruckdriver</t>
  </si>
  <si>
    <t>gandalp380</t>
  </si>
  <si>
    <t>gandalf380</t>
  </si>
  <si>
    <t>Boe777</t>
  </si>
  <si>
    <t>Buffaloxp</t>
  </si>
  <si>
    <t>Jimbob1002</t>
  </si>
  <si>
    <t>rmath</t>
  </si>
  <si>
    <t>CD</t>
  </si>
  <si>
    <t>ASD</t>
  </si>
  <si>
    <t>Cycle1</t>
  </si>
  <si>
    <t>BHP</t>
  </si>
  <si>
    <t>Hit exacta $24.00</t>
  </si>
  <si>
    <t>WO</t>
  </si>
  <si>
    <t>Mikesal57</t>
  </si>
  <si>
    <t>PRX</t>
  </si>
  <si>
    <t>LS</t>
  </si>
  <si>
    <t>PID</t>
  </si>
  <si>
    <t>gfnut</t>
  </si>
  <si>
    <t>BEL</t>
  </si>
  <si>
    <t>Midland333</t>
  </si>
  <si>
    <t>mth</t>
  </si>
  <si>
    <t>EVD</t>
  </si>
  <si>
    <t>EV</t>
  </si>
  <si>
    <t>DEL</t>
  </si>
  <si>
    <t>1a</t>
  </si>
  <si>
    <t>PEN</t>
  </si>
  <si>
    <t>1A</t>
  </si>
  <si>
    <t>MTH</t>
  </si>
  <si>
    <t>MNR</t>
  </si>
  <si>
    <t>ELP</t>
  </si>
  <si>
    <t>TigerRose</t>
  </si>
  <si>
    <t>FE</t>
  </si>
  <si>
    <t>IND</t>
  </si>
  <si>
    <t>FP</t>
  </si>
  <si>
    <t>4,40</t>
  </si>
  <si>
    <t>THN</t>
  </si>
  <si>
    <t>AP</t>
  </si>
  <si>
    <t>CLN</t>
  </si>
  <si>
    <t>CT</t>
  </si>
  <si>
    <t>CRC</t>
  </si>
  <si>
    <t>wo</t>
  </si>
  <si>
    <t xml:space="preserve">Won bet but did not post screen shot </t>
  </si>
  <si>
    <t>2B</t>
  </si>
  <si>
    <t>Summary</t>
  </si>
  <si>
    <t>Win</t>
  </si>
  <si>
    <t>Bets</t>
  </si>
  <si>
    <t>Profit</t>
  </si>
  <si>
    <t>ROI</t>
  </si>
  <si>
    <t>Cost of Place Betting</t>
  </si>
  <si>
    <t>Bet</t>
  </si>
  <si>
    <t>ROI%</t>
  </si>
  <si>
    <t>(Reduction of Win ROI%)</t>
  </si>
  <si>
    <t>DMR</t>
  </si>
  <si>
    <t>Race</t>
  </si>
  <si>
    <t>race</t>
  </si>
  <si>
    <t>SD</t>
  </si>
  <si>
    <t>EMR</t>
  </si>
  <si>
    <t>SAR</t>
  </si>
  <si>
    <t>FL</t>
  </si>
  <si>
    <t>51</t>
  </si>
  <si>
    <t>68</t>
  </si>
  <si>
    <t>85</t>
  </si>
  <si>
    <t>102</t>
  </si>
  <si>
    <t>119</t>
  </si>
  <si>
    <t>136</t>
  </si>
  <si>
    <t>153</t>
  </si>
  <si>
    <t>170</t>
  </si>
  <si>
    <t xml:space="preserve">Will Pays </t>
  </si>
  <si>
    <t>$17</t>
  </si>
  <si>
    <t>$34</t>
  </si>
  <si>
    <t>3,8</t>
  </si>
  <si>
    <t>DMr</t>
  </si>
  <si>
    <t>Aldensdad</t>
  </si>
  <si>
    <t>31</t>
  </si>
  <si>
    <t>32</t>
  </si>
  <si>
    <t>33</t>
  </si>
  <si>
    <t>34</t>
  </si>
  <si>
    <t>35</t>
  </si>
  <si>
    <t>36</t>
  </si>
  <si>
    <t>37</t>
  </si>
  <si>
    <t>38</t>
  </si>
  <si>
    <t>Prx</t>
  </si>
  <si>
    <t>Pen</t>
  </si>
  <si>
    <t>prx</t>
  </si>
  <si>
    <t>39</t>
  </si>
  <si>
    <t>Wo</t>
  </si>
  <si>
    <t>$5.00</t>
  </si>
  <si>
    <t>gfnut2</t>
  </si>
  <si>
    <t>2,80</t>
  </si>
  <si>
    <t>40</t>
  </si>
  <si>
    <t>41</t>
  </si>
  <si>
    <t>RUI</t>
  </si>
  <si>
    <t>SUF</t>
  </si>
</sst>
</file>

<file path=xl/styles.xml><?xml version="1.0" encoding="utf-8"?>
<styleSheet xmlns="http://schemas.openxmlformats.org/spreadsheetml/2006/main">
  <numFmts count="7">
    <numFmt numFmtId="6" formatCode="&quot;$&quot;#,##0_);[Red]\(&quot;$&quot;#,##0\)"/>
    <numFmt numFmtId="8" formatCode="&quot;$&quot;#,##0.00_);[Red]\(&quot;$&quot;#,##0.00\)"/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</numFmts>
  <fonts count="15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5">
    <xf numFmtId="0" fontId="0" fillId="0" borderId="0"/>
    <xf numFmtId="0" fontId="1" fillId="2" borderId="1" applyNumberFormat="0" applyAlignment="0" applyProtection="0"/>
    <xf numFmtId="9" fontId="10" fillId="0" borderId="0" applyFont="0" applyFill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</cellStyleXfs>
  <cellXfs count="131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4" fontId="5" fillId="2" borderId="1" xfId="1" applyNumberFormat="1" applyFont="1" applyAlignment="1">
      <alignment horizontal="center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9" fillId="0" borderId="0" xfId="0" applyNumberFormat="1" applyFont="1" applyAlignment="1">
      <alignment horizontal="left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17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5" fillId="2" borderId="0" xfId="1" applyFont="1" applyBorder="1"/>
    <xf numFmtId="165" fontId="5" fillId="2" borderId="0" xfId="1" applyNumberFormat="1" applyFont="1" applyBorder="1" applyAlignment="1">
      <alignment horizontal="right"/>
    </xf>
    <xf numFmtId="167" fontId="5" fillId="2" borderId="0" xfId="1" applyNumberFormat="1" applyFont="1" applyBorder="1" applyAlignment="1">
      <alignment horizontal="right"/>
    </xf>
    <xf numFmtId="0" fontId="5" fillId="2" borderId="0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6" fontId="5" fillId="2" borderId="1" xfId="1" applyNumberFormat="1" applyFont="1" applyAlignment="1">
      <alignment horizontal="right"/>
    </xf>
    <xf numFmtId="0" fontId="0" fillId="0" borderId="0" xfId="0" applyFont="1"/>
    <xf numFmtId="49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right"/>
    </xf>
    <xf numFmtId="0" fontId="13" fillId="6" borderId="1" xfId="4" applyFont="1" applyBorder="1"/>
    <xf numFmtId="0" fontId="13" fillId="6" borderId="1" xfId="4" applyFont="1" applyBorder="1" applyAlignment="1">
      <alignment horizontal="center"/>
    </xf>
    <xf numFmtId="0" fontId="14" fillId="5" borderId="1" xfId="3" applyFont="1" applyBorder="1"/>
    <xf numFmtId="0" fontId="14" fillId="5" borderId="1" xfId="3" applyFont="1" applyBorder="1" applyAlignment="1">
      <alignment horizontal="center"/>
    </xf>
    <xf numFmtId="9" fontId="0" fillId="0" borderId="0" xfId="2" applyFont="1"/>
    <xf numFmtId="8" fontId="0" fillId="0" borderId="0" xfId="0" applyNumberFormat="1"/>
    <xf numFmtId="6" fontId="0" fillId="0" borderId="0" xfId="0" applyNumberFormat="1"/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0" fillId="7" borderId="0" xfId="0" applyNumberFormat="1" applyFill="1" applyAlignment="1">
      <alignment horizontal="center"/>
    </xf>
    <xf numFmtId="164" fontId="0" fillId="8" borderId="0" xfId="0" applyNumberFormat="1" applyFill="1" applyAlignment="1">
      <alignment horizontal="right"/>
    </xf>
    <xf numFmtId="164" fontId="0" fillId="8" borderId="0" xfId="0" applyNumberFormat="1" applyFill="1" applyAlignment="1">
      <alignment horizontal="center"/>
    </xf>
    <xf numFmtId="8" fontId="0" fillId="0" borderId="0" xfId="0" applyNumberFormat="1" applyAlignment="1">
      <alignment horizontal="right"/>
    </xf>
    <xf numFmtId="4" fontId="0" fillId="0" borderId="0" xfId="0" applyNumberFormat="1" applyAlignment="1">
      <alignment horizontal="right"/>
    </xf>
    <xf numFmtId="4" fontId="5" fillId="4" borderId="1" xfId="1" applyNumberFormat="1" applyFont="1" applyFill="1" applyAlignment="1">
      <alignment horizontal="center"/>
    </xf>
    <xf numFmtId="4" fontId="5" fillId="2" borderId="1" xfId="1" applyNumberFormat="1" applyFont="1" applyAlignment="1">
      <alignment horizontal="right"/>
    </xf>
    <xf numFmtId="4" fontId="8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5" fillId="2" borderId="2" xfId="1" applyFont="1" applyBorder="1" applyAlignment="1">
      <alignment horizontal="center"/>
    </xf>
    <xf numFmtId="0" fontId="5" fillId="2" borderId="4" xfId="1" applyFont="1" applyBorder="1" applyAlignment="1">
      <alignment horizontal="center"/>
    </xf>
    <xf numFmtId="0" fontId="5" fillId="2" borderId="1" xfId="1" applyFont="1" applyAlignment="1">
      <alignment horizontal="center"/>
    </xf>
    <xf numFmtId="0" fontId="13" fillId="6" borderId="1" xfId="4" applyFont="1" applyBorder="1" applyAlignment="1">
      <alignment horizontal="center"/>
    </xf>
    <xf numFmtId="0" fontId="14" fillId="5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3" xfId="1" applyFont="1" applyBorder="1" applyAlignment="1">
      <alignment horizontal="center"/>
    </xf>
  </cellXfs>
  <cellStyles count="5">
    <cellStyle name="Good" xfId="3" builtinId="26"/>
    <cellStyle name="Input" xfId="1" builtinId="20"/>
    <cellStyle name="Neutral" xfId="4" builtinId="28"/>
    <cellStyle name="Normal" xfId="0" builtinId="0"/>
    <cellStyle name="Percent" xfId="2" builtinId="5"/>
  </cellStyles>
  <dxfs count="232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ill>
        <patternFill>
          <bgColor theme="6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33"/>
  <sheetViews>
    <sheetView tabSelected="1" workbookViewId="0">
      <selection activeCell="I1" sqref="I1"/>
    </sheetView>
  </sheetViews>
  <sheetFormatPr defaultRowHeight="15"/>
  <cols>
    <col min="1" max="1" width="25" customWidth="1"/>
    <col min="2" max="2" width="14.28515625" style="3" customWidth="1"/>
    <col min="3" max="3" width="9.140625" style="20"/>
    <col min="4" max="4" width="13.5703125" style="3" customWidth="1"/>
    <col min="5" max="6" width="9.140625" style="6"/>
    <col min="7" max="7" width="2.85546875" style="6" customWidth="1"/>
    <col min="9" max="9" width="10.140625" customWidth="1"/>
    <col min="20" max="20" width="5.28515625" customWidth="1"/>
    <col min="22" max="22" width="13.140625" customWidth="1"/>
    <col min="23" max="23" width="10.5703125" bestFit="1" customWidth="1"/>
  </cols>
  <sheetData>
    <row r="1" spans="1:23" ht="18.75">
      <c r="A1" s="4" t="s">
        <v>0</v>
      </c>
      <c r="E1" s="26"/>
      <c r="F1" s="26"/>
      <c r="G1" s="26"/>
      <c r="H1" s="1" t="s">
        <v>2</v>
      </c>
      <c r="I1" s="59" t="s">
        <v>70</v>
      </c>
    </row>
    <row r="2" spans="1:23" ht="18.75" customHeight="1">
      <c r="A2" s="56"/>
      <c r="B2" s="57"/>
      <c r="C2" s="23"/>
      <c r="D2" s="57"/>
      <c r="E2" s="117" t="s">
        <v>69</v>
      </c>
      <c r="F2" s="118"/>
      <c r="G2" s="58"/>
      <c r="H2" s="119" t="s">
        <v>120</v>
      </c>
      <c r="I2" s="119"/>
      <c r="J2" s="119"/>
      <c r="K2" s="119"/>
      <c r="L2" s="120" t="s">
        <v>28</v>
      </c>
      <c r="M2" s="120"/>
      <c r="N2" s="120"/>
      <c r="O2" s="120"/>
      <c r="P2" s="121" t="s">
        <v>18</v>
      </c>
      <c r="Q2" s="121"/>
      <c r="R2" s="121"/>
      <c r="S2" s="121"/>
      <c r="U2" s="116" t="s">
        <v>124</v>
      </c>
      <c r="V2" s="116"/>
      <c r="W2" s="99"/>
    </row>
    <row r="3" spans="1:23">
      <c r="A3" s="44" t="s">
        <v>36</v>
      </c>
      <c r="B3" s="45" t="s">
        <v>1</v>
      </c>
      <c r="C3" s="46" t="s">
        <v>24</v>
      </c>
      <c r="D3" s="45" t="s">
        <v>25</v>
      </c>
      <c r="E3" s="47" t="s">
        <v>27</v>
      </c>
      <c r="F3" s="47" t="s">
        <v>35</v>
      </c>
      <c r="G3"/>
      <c r="H3" s="5" t="s">
        <v>125</v>
      </c>
      <c r="I3" s="9" t="s">
        <v>32</v>
      </c>
      <c r="J3" s="5" t="s">
        <v>122</v>
      </c>
      <c r="K3" s="5" t="s">
        <v>126</v>
      </c>
      <c r="L3" s="83" t="s">
        <v>125</v>
      </c>
      <c r="M3" s="84" t="s">
        <v>32</v>
      </c>
      <c r="N3" s="83" t="s">
        <v>122</v>
      </c>
      <c r="O3" s="83" t="s">
        <v>126</v>
      </c>
      <c r="P3" s="85" t="s">
        <v>125</v>
      </c>
      <c r="Q3" s="86" t="s">
        <v>32</v>
      </c>
      <c r="R3" s="85" t="s">
        <v>122</v>
      </c>
      <c r="S3" s="85" t="s">
        <v>126</v>
      </c>
      <c r="U3" s="116" t="s">
        <v>127</v>
      </c>
      <c r="V3" s="116"/>
      <c r="W3" s="99"/>
    </row>
    <row r="4" spans="1:23">
      <c r="A4" t="s">
        <v>71</v>
      </c>
      <c r="B4" s="3">
        <f t="shared" ref="B4:B18" ca="1" si="0">IF(A4="","",INDIRECT(A4 &amp; "!P38"))</f>
        <v>2989</v>
      </c>
      <c r="C4" s="42">
        <f t="shared" ref="C4:C18" ca="1" si="1">IF(A4="","",INDIRECT(A4 &amp; "!P39"))</f>
        <v>0.7</v>
      </c>
      <c r="D4" s="3">
        <f t="shared" ref="D4:D18" ca="1" si="2">IF(A4="","",INDIRECT(A4 &amp; "!P41"))</f>
        <v>2092.2999999999997</v>
      </c>
      <c r="E4" s="6">
        <f t="shared" ref="E4:E18" ca="1" si="3">IF(A4="","",INDIRECT(A4 &amp; "!R36"))</f>
        <v>14</v>
      </c>
      <c r="F4" s="6">
        <f t="shared" ref="F4:F18" ca="1" si="4">IF(A4="","",INDIRECT(A4 &amp; "!Q36"))</f>
        <v>20</v>
      </c>
      <c r="G4"/>
      <c r="H4" s="43">
        <f ca="1">IF(A4="","",INDIRECT(A4 &amp; "!K39"))</f>
        <v>1315</v>
      </c>
      <c r="I4" s="43">
        <f ca="1">IF(A4="","",INDIRECT(A4 &amp; "!K40"))</f>
        <v>1585</v>
      </c>
      <c r="J4" s="43">
        <f ca="1">IF(A4="","",I4-H4)</f>
        <v>270</v>
      </c>
      <c r="K4" s="87">
        <f ca="1">IF(A4="","",J4/MAX(1,H4))</f>
        <v>0.20532319391634982</v>
      </c>
      <c r="L4" s="43">
        <f ca="1">IF(A4="","",INDIRECT(A4 &amp; "!l39"))</f>
        <v>685</v>
      </c>
      <c r="M4" s="43">
        <f ca="1">IF(A4="","",INDIRECT(A4 &amp; "!l40"))</f>
        <v>1404</v>
      </c>
      <c r="N4" s="43">
        <f ca="1">IF(A4="","",M4-L4)</f>
        <v>719</v>
      </c>
      <c r="O4" s="87">
        <f ca="1">IF(E4="","",N4/MAX(1,L4))</f>
        <v>1.0496350364963503</v>
      </c>
      <c r="P4" s="43">
        <f ca="1">IF(A4="","",INDIRECT(A4 &amp; "!m39"))</f>
        <v>2000</v>
      </c>
      <c r="Q4" s="43">
        <f ca="1">IF(A4="","",I4+M4)</f>
        <v>2989</v>
      </c>
      <c r="R4" s="43">
        <f ca="1">IF(A4="","",Q4-P4)</f>
        <v>989</v>
      </c>
      <c r="S4" s="87">
        <f ca="1">IF(I4="","",R4/MAX(1,P4))</f>
        <v>0.4945</v>
      </c>
      <c r="U4" s="87">
        <f ca="1">IF(A4="","",S4-K4)</f>
        <v>0.28917680608365015</v>
      </c>
      <c r="W4" s="3"/>
    </row>
    <row r="5" spans="1:23">
      <c r="A5" t="s">
        <v>76</v>
      </c>
      <c r="B5" s="3">
        <f t="shared" ca="1" si="0"/>
        <v>2216.25</v>
      </c>
      <c r="C5" s="20">
        <f t="shared" ca="1" si="1"/>
        <v>0.7</v>
      </c>
      <c r="D5" s="3">
        <f t="shared" ca="1" si="2"/>
        <v>1551.375</v>
      </c>
      <c r="E5" s="6">
        <f t="shared" ca="1" si="3"/>
        <v>14</v>
      </c>
      <c r="F5" s="6">
        <f t="shared" ca="1" si="4"/>
        <v>20</v>
      </c>
      <c r="H5" s="43">
        <f t="shared" ref="H5:H33" ca="1" si="5">IF(A5="","",INDIRECT(A5 &amp; "!K39"))</f>
        <v>1000</v>
      </c>
      <c r="I5" s="43">
        <f t="shared" ref="I5:I33" ca="1" si="6">IF(A5="","",INDIRECT(A5 &amp; "!K40"))</f>
        <v>1111.875</v>
      </c>
      <c r="J5" s="43">
        <f t="shared" ref="J5:J33" ca="1" si="7">IF(A5="","",I5-H5)</f>
        <v>111.875</v>
      </c>
      <c r="K5" s="87">
        <f t="shared" ref="K5:K33" ca="1" si="8">IF(A5="","",J5/MAX(1,H5))</f>
        <v>0.111875</v>
      </c>
      <c r="L5" s="43">
        <f t="shared" ref="L5:L33" ca="1" si="9">IF(A5="","",INDIRECT(A5 &amp; "!l39"))</f>
        <v>1000</v>
      </c>
      <c r="M5" s="43">
        <f t="shared" ref="M5:M33" ca="1" si="10">IF(A5="","",INDIRECT(A5 &amp; "!l40"))</f>
        <v>1104.375</v>
      </c>
      <c r="N5" s="43">
        <f t="shared" ref="N5:N33" ca="1" si="11">IF(A5="","",M5-L5)</f>
        <v>104.375</v>
      </c>
      <c r="O5" s="87">
        <f t="shared" ref="O5:O33" ca="1" si="12">IF(E5="","",N5/MAX(1,L5))</f>
        <v>0.104375</v>
      </c>
      <c r="P5" s="43">
        <f t="shared" ref="P5:P33" ca="1" si="13">IF(A5="","",INDIRECT(A5 &amp; "!m39"))</f>
        <v>2000</v>
      </c>
      <c r="Q5" s="43">
        <f t="shared" ref="Q5:Q33" ca="1" si="14">IF(A5="","",I5+M5)</f>
        <v>2216.25</v>
      </c>
      <c r="R5" s="43">
        <f t="shared" ref="R5:R33" ca="1" si="15">IF(A5="","",Q5-P5)</f>
        <v>216.25</v>
      </c>
      <c r="S5" s="87">
        <f t="shared" ref="S5:S33" ca="1" si="16">IF(I5="","",R5/MAX(1,P5))</f>
        <v>0.108125</v>
      </c>
      <c r="U5" s="87">
        <f t="shared" ref="U5:U32" ca="1" si="17">IF(A5="","",S5-K5)</f>
        <v>-3.7500000000000033E-3</v>
      </c>
      <c r="W5" s="3"/>
    </row>
    <row r="6" spans="1:23">
      <c r="A6" t="s">
        <v>74</v>
      </c>
      <c r="B6" s="3">
        <f t="shared" ca="1" si="0"/>
        <v>2359.25</v>
      </c>
      <c r="C6" s="42">
        <f t="shared" ca="1" si="1"/>
        <v>0.65</v>
      </c>
      <c r="D6" s="3">
        <f t="shared" ca="1" si="2"/>
        <v>1533.5125</v>
      </c>
      <c r="E6" s="6">
        <f t="shared" ca="1" si="3"/>
        <v>13</v>
      </c>
      <c r="F6" s="6">
        <f t="shared" ca="1" si="4"/>
        <v>20</v>
      </c>
      <c r="H6" s="43">
        <f t="shared" ca="1" si="5"/>
        <v>1395</v>
      </c>
      <c r="I6" s="43">
        <f t="shared" ca="1" si="6"/>
        <v>1884.25</v>
      </c>
      <c r="J6" s="43">
        <f t="shared" ca="1" si="7"/>
        <v>489.25</v>
      </c>
      <c r="K6" s="87">
        <f t="shared" ca="1" si="8"/>
        <v>0.35071684587813617</v>
      </c>
      <c r="L6" s="43">
        <f t="shared" ca="1" si="9"/>
        <v>605</v>
      </c>
      <c r="M6" s="43">
        <f t="shared" ca="1" si="10"/>
        <v>475</v>
      </c>
      <c r="N6" s="43">
        <f t="shared" ca="1" si="11"/>
        <v>-130</v>
      </c>
      <c r="O6" s="87">
        <f t="shared" ca="1" si="12"/>
        <v>-0.21487603305785125</v>
      </c>
      <c r="P6" s="43">
        <f t="shared" ca="1" si="13"/>
        <v>2000</v>
      </c>
      <c r="Q6" s="43">
        <f t="shared" ca="1" si="14"/>
        <v>2359.25</v>
      </c>
      <c r="R6" s="43">
        <f t="shared" ca="1" si="15"/>
        <v>359.25</v>
      </c>
      <c r="S6" s="87">
        <f t="shared" ca="1" si="16"/>
        <v>0.17962500000000001</v>
      </c>
      <c r="U6" s="87">
        <f t="shared" ca="1" si="17"/>
        <v>-0.17109184587813617</v>
      </c>
      <c r="W6" s="3"/>
    </row>
    <row r="7" spans="1:23">
      <c r="A7" t="s">
        <v>81</v>
      </c>
      <c r="B7" s="3">
        <f t="shared" ca="1" si="0"/>
        <v>2460.5</v>
      </c>
      <c r="C7" s="42">
        <f t="shared" ca="1" si="1"/>
        <v>0.55000000000000004</v>
      </c>
      <c r="D7" s="3">
        <f t="shared" ca="1" si="2"/>
        <v>1353.2750000000001</v>
      </c>
      <c r="E7" s="6">
        <f t="shared" ca="1" si="3"/>
        <v>11</v>
      </c>
      <c r="F7" s="6">
        <f t="shared" ca="1" si="4"/>
        <v>20</v>
      </c>
      <c r="H7" s="43">
        <f t="shared" ca="1" si="5"/>
        <v>1420</v>
      </c>
      <c r="I7" s="43">
        <f t="shared" ca="1" si="6"/>
        <v>1469.5</v>
      </c>
      <c r="J7" s="43">
        <f t="shared" ca="1" si="7"/>
        <v>49.5</v>
      </c>
      <c r="K7" s="87">
        <f t="shared" ca="1" si="8"/>
        <v>3.4859154929577467E-2</v>
      </c>
      <c r="L7" s="43">
        <f t="shared" ca="1" si="9"/>
        <v>580</v>
      </c>
      <c r="M7" s="43">
        <f t="shared" ca="1" si="10"/>
        <v>991</v>
      </c>
      <c r="N7" s="43">
        <f t="shared" ca="1" si="11"/>
        <v>411</v>
      </c>
      <c r="O7" s="87">
        <f t="shared" ca="1" si="12"/>
        <v>0.70862068965517244</v>
      </c>
      <c r="P7" s="43">
        <f t="shared" ca="1" si="13"/>
        <v>2000</v>
      </c>
      <c r="Q7" s="43">
        <f t="shared" ca="1" si="14"/>
        <v>2460.5</v>
      </c>
      <c r="R7" s="43">
        <f t="shared" ca="1" si="15"/>
        <v>460.5</v>
      </c>
      <c r="S7" s="87">
        <f t="shared" ca="1" si="16"/>
        <v>0.23025000000000001</v>
      </c>
      <c r="U7" s="87">
        <f t="shared" ca="1" si="17"/>
        <v>0.19539084507042254</v>
      </c>
      <c r="W7" s="3"/>
    </row>
    <row r="8" spans="1:23">
      <c r="A8" t="s">
        <v>78</v>
      </c>
      <c r="B8" s="3">
        <f t="shared" ca="1" si="0"/>
        <v>2310</v>
      </c>
      <c r="C8" s="42">
        <f t="shared" ca="1" si="1"/>
        <v>0.5</v>
      </c>
      <c r="D8" s="3">
        <f t="shared" ca="1" si="2"/>
        <v>1155</v>
      </c>
      <c r="E8" s="6">
        <f t="shared" ca="1" si="3"/>
        <v>10</v>
      </c>
      <c r="F8" s="6">
        <f t="shared" ca="1" si="4"/>
        <v>20</v>
      </c>
      <c r="H8" s="43">
        <f t="shared" ca="1" si="5"/>
        <v>1950</v>
      </c>
      <c r="I8" s="43">
        <f t="shared" ca="1" si="6"/>
        <v>2257.5</v>
      </c>
      <c r="J8" s="43">
        <f t="shared" ca="1" si="7"/>
        <v>307.5</v>
      </c>
      <c r="K8" s="87">
        <f t="shared" ca="1" si="8"/>
        <v>0.15769230769230769</v>
      </c>
      <c r="L8" s="43">
        <f t="shared" ca="1" si="9"/>
        <v>50</v>
      </c>
      <c r="M8" s="43">
        <f t="shared" ca="1" si="10"/>
        <v>52.5</v>
      </c>
      <c r="N8" s="43">
        <f t="shared" ca="1" si="11"/>
        <v>2.5</v>
      </c>
      <c r="O8" s="87">
        <f t="shared" ca="1" si="12"/>
        <v>0.05</v>
      </c>
      <c r="P8" s="43">
        <f t="shared" ca="1" si="13"/>
        <v>2000</v>
      </c>
      <c r="Q8" s="43">
        <f t="shared" ca="1" si="14"/>
        <v>2310</v>
      </c>
      <c r="R8" s="43">
        <f t="shared" ca="1" si="15"/>
        <v>310</v>
      </c>
      <c r="S8" s="87">
        <f t="shared" ca="1" si="16"/>
        <v>0.155</v>
      </c>
      <c r="U8" s="87">
        <f t="shared" ca="1" si="17"/>
        <v>-2.6923076923076883E-3</v>
      </c>
      <c r="W8" s="3"/>
    </row>
    <row r="9" spans="1:23">
      <c r="A9" t="s">
        <v>79</v>
      </c>
      <c r="B9" s="3">
        <f t="shared" ca="1" si="0"/>
        <v>2256.25</v>
      </c>
      <c r="C9" s="42">
        <f t="shared" ca="1" si="1"/>
        <v>0.5</v>
      </c>
      <c r="D9" s="3">
        <f t="shared" ca="1" si="2"/>
        <v>1128.125</v>
      </c>
      <c r="E9" s="6">
        <f t="shared" ca="1" si="3"/>
        <v>10</v>
      </c>
      <c r="F9" s="6">
        <f t="shared" ca="1" si="4"/>
        <v>20</v>
      </c>
      <c r="H9" s="43">
        <f t="shared" ca="1" si="5"/>
        <v>690</v>
      </c>
      <c r="I9" s="43">
        <f t="shared" ca="1" si="6"/>
        <v>838.75</v>
      </c>
      <c r="J9" s="43">
        <f t="shared" ca="1" si="7"/>
        <v>148.75</v>
      </c>
      <c r="K9" s="87">
        <f t="shared" ca="1" si="8"/>
        <v>0.21557971014492755</v>
      </c>
      <c r="L9" s="43">
        <f t="shared" ca="1" si="9"/>
        <v>1310</v>
      </c>
      <c r="M9" s="43">
        <f t="shared" ca="1" si="10"/>
        <v>1417.5</v>
      </c>
      <c r="N9" s="43">
        <f t="shared" ca="1" si="11"/>
        <v>107.5</v>
      </c>
      <c r="O9" s="87">
        <f t="shared" ca="1" si="12"/>
        <v>8.2061068702290074E-2</v>
      </c>
      <c r="P9" s="43">
        <f t="shared" ca="1" si="13"/>
        <v>2000</v>
      </c>
      <c r="Q9" s="43">
        <f t="shared" ca="1" si="14"/>
        <v>2256.25</v>
      </c>
      <c r="R9" s="43">
        <f t="shared" ca="1" si="15"/>
        <v>256.25</v>
      </c>
      <c r="S9" s="87">
        <f t="shared" ca="1" si="16"/>
        <v>0.12812499999999999</v>
      </c>
      <c r="U9" s="87">
        <f t="shared" ca="1" si="17"/>
        <v>-8.7454710144927561E-2</v>
      </c>
      <c r="W9" s="3"/>
    </row>
    <row r="10" spans="1:23">
      <c r="A10" t="s">
        <v>73</v>
      </c>
      <c r="B10" s="3">
        <f t="shared" ca="1" si="0"/>
        <v>2119.5</v>
      </c>
      <c r="C10" s="42">
        <f t="shared" ca="1" si="1"/>
        <v>0.5</v>
      </c>
      <c r="D10" s="3">
        <f t="shared" ca="1" si="2"/>
        <v>1059.75</v>
      </c>
      <c r="E10" s="6">
        <f t="shared" ca="1" si="3"/>
        <v>10</v>
      </c>
      <c r="F10" s="6">
        <f t="shared" ca="1" si="4"/>
        <v>20</v>
      </c>
      <c r="H10" s="43">
        <f t="shared" ca="1" si="5"/>
        <v>1045</v>
      </c>
      <c r="I10" s="43">
        <f t="shared" ca="1" si="6"/>
        <v>1168.5</v>
      </c>
      <c r="J10" s="43">
        <f t="shared" ca="1" si="7"/>
        <v>123.5</v>
      </c>
      <c r="K10" s="87">
        <f t="shared" ca="1" si="8"/>
        <v>0.11818181818181818</v>
      </c>
      <c r="L10" s="43">
        <f t="shared" ca="1" si="9"/>
        <v>955</v>
      </c>
      <c r="M10" s="43">
        <f t="shared" ca="1" si="10"/>
        <v>951</v>
      </c>
      <c r="N10" s="43">
        <f t="shared" ca="1" si="11"/>
        <v>-4</v>
      </c>
      <c r="O10" s="87">
        <f t="shared" ca="1" si="12"/>
        <v>-4.1884816753926706E-3</v>
      </c>
      <c r="P10" s="43">
        <f t="shared" ca="1" si="13"/>
        <v>2000</v>
      </c>
      <c r="Q10" s="43">
        <f t="shared" ca="1" si="14"/>
        <v>2119.5</v>
      </c>
      <c r="R10" s="43">
        <f t="shared" ca="1" si="15"/>
        <v>119.5</v>
      </c>
      <c r="S10" s="87">
        <f t="shared" ca="1" si="16"/>
        <v>5.9749999999999998E-2</v>
      </c>
      <c r="U10" s="87">
        <f t="shared" ca="1" si="17"/>
        <v>-5.8431818181818182E-2</v>
      </c>
      <c r="W10" s="3"/>
    </row>
    <row r="11" spans="1:23">
      <c r="A11" t="s">
        <v>95</v>
      </c>
      <c r="B11" s="3">
        <f t="shared" ca="1" si="0"/>
        <v>1791</v>
      </c>
      <c r="C11" s="42">
        <f t="shared" ca="1" si="1"/>
        <v>0.5</v>
      </c>
      <c r="D11" s="3">
        <f t="shared" ca="1" si="2"/>
        <v>895.5</v>
      </c>
      <c r="E11" s="6">
        <f t="shared" ca="1" si="3"/>
        <v>10</v>
      </c>
      <c r="F11" s="6">
        <f t="shared" ca="1" si="4"/>
        <v>20</v>
      </c>
      <c r="H11" s="43">
        <f t="shared" ca="1" si="5"/>
        <v>1300</v>
      </c>
      <c r="I11" s="43">
        <f t="shared" ca="1" si="6"/>
        <v>910</v>
      </c>
      <c r="J11" s="43">
        <f t="shared" ca="1" si="7"/>
        <v>-390</v>
      </c>
      <c r="K11" s="87">
        <f t="shared" ca="1" si="8"/>
        <v>-0.3</v>
      </c>
      <c r="L11" s="43">
        <f t="shared" ca="1" si="9"/>
        <v>700</v>
      </c>
      <c r="M11" s="43">
        <f t="shared" ca="1" si="10"/>
        <v>881</v>
      </c>
      <c r="N11" s="43">
        <f t="shared" ca="1" si="11"/>
        <v>181</v>
      </c>
      <c r="O11" s="87">
        <f t="shared" ca="1" si="12"/>
        <v>0.25857142857142856</v>
      </c>
      <c r="P11" s="43">
        <f t="shared" ca="1" si="13"/>
        <v>2000</v>
      </c>
      <c r="Q11" s="43">
        <f t="shared" ca="1" si="14"/>
        <v>1791</v>
      </c>
      <c r="R11" s="43">
        <f t="shared" ca="1" si="15"/>
        <v>-209</v>
      </c>
      <c r="S11" s="87">
        <f t="shared" ca="1" si="16"/>
        <v>-0.1045</v>
      </c>
      <c r="U11" s="87">
        <f t="shared" ca="1" si="17"/>
        <v>0.19550000000000001</v>
      </c>
      <c r="W11" s="3"/>
    </row>
    <row r="12" spans="1:23">
      <c r="A12" t="s">
        <v>82</v>
      </c>
      <c r="B12" s="3">
        <f t="shared" ca="1" si="0"/>
        <v>1563</v>
      </c>
      <c r="C12" s="42">
        <f t="shared" ca="1" si="1"/>
        <v>0.55000000000000004</v>
      </c>
      <c r="D12" s="3">
        <f t="shared" ca="1" si="2"/>
        <v>859.65000000000009</v>
      </c>
      <c r="E12" s="6">
        <f t="shared" ca="1" si="3"/>
        <v>11</v>
      </c>
      <c r="F12" s="6">
        <f t="shared" ca="1" si="4"/>
        <v>20</v>
      </c>
      <c r="H12" s="43">
        <f t="shared" ca="1" si="5"/>
        <v>1370</v>
      </c>
      <c r="I12" s="43">
        <f t="shared" ca="1" si="6"/>
        <v>1021</v>
      </c>
      <c r="J12" s="43">
        <f t="shared" ca="1" si="7"/>
        <v>-349</v>
      </c>
      <c r="K12" s="87">
        <f t="shared" ca="1" si="8"/>
        <v>-0.25474452554744526</v>
      </c>
      <c r="L12" s="43">
        <f t="shared" ca="1" si="9"/>
        <v>630</v>
      </c>
      <c r="M12" s="43">
        <f t="shared" ca="1" si="10"/>
        <v>542</v>
      </c>
      <c r="N12" s="43">
        <f t="shared" ca="1" si="11"/>
        <v>-88</v>
      </c>
      <c r="O12" s="87">
        <f t="shared" ca="1" si="12"/>
        <v>-0.13968253968253969</v>
      </c>
      <c r="P12" s="43">
        <f t="shared" ca="1" si="13"/>
        <v>2000</v>
      </c>
      <c r="Q12" s="43">
        <f t="shared" ca="1" si="14"/>
        <v>1563</v>
      </c>
      <c r="R12" s="43">
        <f t="shared" ca="1" si="15"/>
        <v>-437</v>
      </c>
      <c r="S12" s="87">
        <f t="shared" ca="1" si="16"/>
        <v>-0.2185</v>
      </c>
      <c r="U12" s="87">
        <f t="shared" ca="1" si="17"/>
        <v>3.6244525547445255E-2</v>
      </c>
      <c r="W12" s="3"/>
    </row>
    <row r="13" spans="1:23">
      <c r="A13" t="s">
        <v>72</v>
      </c>
      <c r="B13" s="3">
        <f t="shared" ca="1" si="0"/>
        <v>1968</v>
      </c>
      <c r="C13" s="42">
        <f t="shared" ca="1" si="1"/>
        <v>0.35</v>
      </c>
      <c r="D13" s="3">
        <f t="shared" ca="1" si="2"/>
        <v>688.8</v>
      </c>
      <c r="E13" s="6">
        <f t="shared" ca="1" si="3"/>
        <v>7</v>
      </c>
      <c r="F13" s="6">
        <f t="shared" ca="1" si="4"/>
        <v>20</v>
      </c>
      <c r="H13" s="43">
        <f t="shared" ca="1" si="5"/>
        <v>1650</v>
      </c>
      <c r="I13" s="43">
        <f t="shared" ca="1" si="6"/>
        <v>1767.25</v>
      </c>
      <c r="J13" s="43">
        <f t="shared" ca="1" si="7"/>
        <v>117.25</v>
      </c>
      <c r="K13" s="87">
        <f t="shared" ca="1" si="8"/>
        <v>7.106060606060606E-2</v>
      </c>
      <c r="L13" s="43">
        <f t="shared" ca="1" si="9"/>
        <v>350</v>
      </c>
      <c r="M13" s="43">
        <f t="shared" ca="1" si="10"/>
        <v>200.75</v>
      </c>
      <c r="N13" s="43">
        <f t="shared" ca="1" si="11"/>
        <v>-149.25</v>
      </c>
      <c r="O13" s="87">
        <f t="shared" ca="1" si="12"/>
        <v>-0.42642857142857143</v>
      </c>
      <c r="P13" s="43">
        <f t="shared" ca="1" si="13"/>
        <v>2000</v>
      </c>
      <c r="Q13" s="43">
        <f t="shared" ca="1" si="14"/>
        <v>1968</v>
      </c>
      <c r="R13" s="43">
        <f t="shared" ca="1" si="15"/>
        <v>-32</v>
      </c>
      <c r="S13" s="87">
        <f t="shared" ca="1" si="16"/>
        <v>-1.6E-2</v>
      </c>
      <c r="U13" s="87">
        <f t="shared" ca="1" si="17"/>
        <v>-8.7060606060606061E-2</v>
      </c>
      <c r="W13" s="3"/>
    </row>
    <row r="14" spans="1:23">
      <c r="A14" t="s">
        <v>80</v>
      </c>
      <c r="B14" s="3">
        <f t="shared" ca="1" si="0"/>
        <v>1645</v>
      </c>
      <c r="C14" s="42">
        <f t="shared" ca="1" si="1"/>
        <v>0.35</v>
      </c>
      <c r="D14" s="3">
        <f t="shared" ca="1" si="2"/>
        <v>575.75</v>
      </c>
      <c r="E14" s="6">
        <f t="shared" ca="1" si="3"/>
        <v>7</v>
      </c>
      <c r="F14" s="6">
        <f t="shared" ca="1" si="4"/>
        <v>20</v>
      </c>
      <c r="H14" s="43">
        <f t="shared" ca="1" si="5"/>
        <v>1660</v>
      </c>
      <c r="I14" s="43">
        <f t="shared" ca="1" si="6"/>
        <v>1510</v>
      </c>
      <c r="J14" s="43">
        <f t="shared" ca="1" si="7"/>
        <v>-150</v>
      </c>
      <c r="K14" s="87">
        <f t="shared" ca="1" si="8"/>
        <v>-9.036144578313253E-2</v>
      </c>
      <c r="L14" s="43">
        <f t="shared" ca="1" si="9"/>
        <v>350</v>
      </c>
      <c r="M14" s="43">
        <f t="shared" ca="1" si="10"/>
        <v>145</v>
      </c>
      <c r="N14" s="43">
        <f t="shared" ca="1" si="11"/>
        <v>-205</v>
      </c>
      <c r="O14" s="87">
        <f t="shared" ca="1" si="12"/>
        <v>-0.58571428571428574</v>
      </c>
      <c r="P14" s="43">
        <f t="shared" ca="1" si="13"/>
        <v>2010</v>
      </c>
      <c r="Q14" s="43">
        <f t="shared" ca="1" si="14"/>
        <v>1655</v>
      </c>
      <c r="R14" s="43">
        <f t="shared" ca="1" si="15"/>
        <v>-355</v>
      </c>
      <c r="S14" s="87">
        <f t="shared" ca="1" si="16"/>
        <v>-0.17661691542288557</v>
      </c>
      <c r="U14" s="87">
        <f t="shared" ca="1" si="17"/>
        <v>-8.6255469639753043E-2</v>
      </c>
      <c r="W14" s="3"/>
    </row>
    <row r="15" spans="1:23">
      <c r="A15" t="s">
        <v>93</v>
      </c>
      <c r="B15" s="3">
        <f t="shared" ca="1" si="0"/>
        <v>1186.5</v>
      </c>
      <c r="C15" s="20">
        <f t="shared" ca="1" si="1"/>
        <v>0.25</v>
      </c>
      <c r="D15" s="3">
        <f t="shared" ca="1" si="2"/>
        <v>296.625</v>
      </c>
      <c r="E15" s="6">
        <f t="shared" ca="1" si="3"/>
        <v>5</v>
      </c>
      <c r="F15" s="6">
        <f t="shared" ca="1" si="4"/>
        <v>20</v>
      </c>
      <c r="H15" s="43">
        <f t="shared" ref="H15:H16" ca="1" si="18">IF(A15="","",INDIRECT(A15 &amp; "!K39"))</f>
        <v>1875</v>
      </c>
      <c r="I15" s="43">
        <f t="shared" ref="I15:I16" ca="1" si="19">IF(A15="","",INDIRECT(A15 &amp; "!K40"))</f>
        <v>1186.5</v>
      </c>
      <c r="J15" s="43">
        <f t="shared" ref="J15:J16" ca="1" si="20">IF(A15="","",I15-H15)</f>
        <v>-688.5</v>
      </c>
      <c r="K15" s="87">
        <f t="shared" ref="K15:K16" ca="1" si="21">IF(A15="","",J15/MAX(1,H15))</f>
        <v>-0.36720000000000003</v>
      </c>
      <c r="L15" s="43">
        <f t="shared" ref="L15:L16" ca="1" si="22">IF(A15="","",INDIRECT(A15 &amp; "!l39"))</f>
        <v>125</v>
      </c>
      <c r="M15" s="43">
        <f t="shared" ref="M15:M16" ca="1" si="23">IF(A15="","",INDIRECT(A15 &amp; "!l40"))</f>
        <v>0</v>
      </c>
      <c r="N15" s="43">
        <f t="shared" ref="N15:N16" ca="1" si="24">IF(A15="","",M15-L15)</f>
        <v>-125</v>
      </c>
      <c r="O15" s="87">
        <f t="shared" ref="O15:O16" ca="1" si="25">IF(E15="","",N15/MAX(1,L15))</f>
        <v>-1</v>
      </c>
      <c r="P15" s="43">
        <f t="shared" ref="P15:P16" ca="1" si="26">IF(A15="","",INDIRECT(A15 &amp; "!m39"))</f>
        <v>2000</v>
      </c>
      <c r="Q15" s="43">
        <f t="shared" ref="Q15:Q16" ca="1" si="27">IF(A15="","",I15+M15)</f>
        <v>1186.5</v>
      </c>
      <c r="R15" s="43">
        <f t="shared" ref="R15:R16" ca="1" si="28">IF(A15="","",Q15-P15)</f>
        <v>-813.5</v>
      </c>
      <c r="S15" s="87">
        <f t="shared" ref="S15:S16" ca="1" si="29">IF(I15="","",R15/MAX(1,P15))</f>
        <v>-0.40675</v>
      </c>
      <c r="U15" s="87">
        <f t="shared" ref="U15:U16" ca="1" si="30">IF(A15="","",S15-K15)</f>
        <v>-3.9549999999999974E-2</v>
      </c>
      <c r="W15" s="3"/>
    </row>
    <row r="16" spans="1:23">
      <c r="A16" t="s">
        <v>106</v>
      </c>
      <c r="B16" s="3">
        <f t="shared" ca="1" si="0"/>
        <v>1435</v>
      </c>
      <c r="C16" s="42">
        <f t="shared" ca="1" si="1"/>
        <v>0.2</v>
      </c>
      <c r="D16" s="3">
        <f t="shared" ca="1" si="2"/>
        <v>287</v>
      </c>
      <c r="E16" s="6">
        <f t="shared" ca="1" si="3"/>
        <v>4</v>
      </c>
      <c r="F16" s="6">
        <f t="shared" ca="1" si="4"/>
        <v>20</v>
      </c>
      <c r="H16" s="43">
        <f t="shared" ca="1" si="18"/>
        <v>1540</v>
      </c>
      <c r="I16" s="43">
        <f t="shared" ca="1" si="19"/>
        <v>1335</v>
      </c>
      <c r="J16" s="43">
        <f t="shared" ca="1" si="20"/>
        <v>-205</v>
      </c>
      <c r="K16" s="87">
        <f t="shared" ca="1" si="21"/>
        <v>-0.13311688311688311</v>
      </c>
      <c r="L16" s="43">
        <f t="shared" ca="1" si="22"/>
        <v>460</v>
      </c>
      <c r="M16" s="43">
        <f t="shared" ca="1" si="23"/>
        <v>100</v>
      </c>
      <c r="N16" s="43">
        <f t="shared" ca="1" si="24"/>
        <v>-360</v>
      </c>
      <c r="O16" s="87">
        <f t="shared" ca="1" si="25"/>
        <v>-0.78260869565217395</v>
      </c>
      <c r="P16" s="43">
        <f t="shared" ca="1" si="26"/>
        <v>2000</v>
      </c>
      <c r="Q16" s="43">
        <f t="shared" ca="1" si="27"/>
        <v>1435</v>
      </c>
      <c r="R16" s="43">
        <f t="shared" ca="1" si="28"/>
        <v>-565</v>
      </c>
      <c r="S16" s="87">
        <f t="shared" ca="1" si="29"/>
        <v>-0.28249999999999997</v>
      </c>
      <c r="U16" s="87">
        <f t="shared" ca="1" si="30"/>
        <v>-0.14938311688311687</v>
      </c>
      <c r="W16" s="3"/>
    </row>
    <row r="17" spans="1:23">
      <c r="A17" t="s">
        <v>148</v>
      </c>
      <c r="B17" s="3">
        <f t="shared" ca="1" si="0"/>
        <v>2225.5</v>
      </c>
      <c r="C17" s="20">
        <f t="shared" ca="1" si="1"/>
        <v>0.33333333333333331</v>
      </c>
      <c r="D17" s="3">
        <f t="shared" ca="1" si="2"/>
        <v>741.83333333333326</v>
      </c>
      <c r="E17" s="6">
        <f t="shared" ca="1" si="3"/>
        <v>4</v>
      </c>
      <c r="F17" s="6">
        <f t="shared" ca="1" si="4"/>
        <v>12</v>
      </c>
      <c r="H17" s="43">
        <f ca="1">IF(A17="","",INDIRECT(A17 &amp; "!K39"))</f>
        <v>1010</v>
      </c>
      <c r="I17" s="43">
        <f ca="1">IF(A17="","",INDIRECT(A17 &amp; "!K40"))</f>
        <v>1251.5</v>
      </c>
      <c r="J17" s="43">
        <f ca="1">IF(A17="","",I17-H17)</f>
        <v>241.5</v>
      </c>
      <c r="K17" s="87">
        <f ca="1">IF(A17="","",J17/MAX(1,H17))</f>
        <v>0.2391089108910891</v>
      </c>
      <c r="L17" s="43">
        <f ca="1">IF(A17="","",INDIRECT(A17 &amp; "!l39"))</f>
        <v>190</v>
      </c>
      <c r="M17" s="43">
        <f ca="1">IF(A17="","",INDIRECT(A17 &amp; "!l40"))</f>
        <v>174</v>
      </c>
      <c r="N17" s="43">
        <f ca="1">IF(A17="","",M17-L17)</f>
        <v>-16</v>
      </c>
      <c r="O17" s="87">
        <f ca="1">IF(E17="","",N17/MAX(1,L17))</f>
        <v>-8.4210526315789472E-2</v>
      </c>
      <c r="P17" s="43">
        <f ca="1">IF(A17="","",INDIRECT(A17 &amp; "!m39"))</f>
        <v>1200</v>
      </c>
      <c r="Q17" s="43">
        <f ca="1">IF(A17="","",I17+M17)</f>
        <v>1425.5</v>
      </c>
      <c r="R17" s="43">
        <f ca="1">IF(A17="","",Q17-P17)</f>
        <v>225.5</v>
      </c>
      <c r="S17" s="87">
        <f ca="1">IF(I17="","",R17/MAX(1,P17))</f>
        <v>0.18791666666666668</v>
      </c>
      <c r="U17" s="87">
        <f ca="1">IF(A17="","",S17-K17)</f>
        <v>-5.1192244224422423E-2</v>
      </c>
      <c r="W17" s="3"/>
    </row>
    <row r="18" spans="1:23">
      <c r="A18" t="s">
        <v>89</v>
      </c>
      <c r="B18" s="3">
        <f t="shared" ca="1" si="0"/>
        <v>1400</v>
      </c>
      <c r="C18" s="20">
        <f t="shared" ca="1" si="1"/>
        <v>0.2857142857142857</v>
      </c>
      <c r="D18" s="3">
        <f t="shared" ca="1" si="2"/>
        <v>400</v>
      </c>
      <c r="E18" s="6">
        <f t="shared" ca="1" si="3"/>
        <v>2</v>
      </c>
      <c r="F18" s="6">
        <f t="shared" ca="1" si="4"/>
        <v>7</v>
      </c>
      <c r="H18" s="43">
        <f ca="1">IF(A18="","",INDIRECT(A18 &amp; "!K39"))</f>
        <v>580</v>
      </c>
      <c r="I18" s="43">
        <f ca="1">IF(A18="","",INDIRECT(A18 &amp; "!K40"))</f>
        <v>0</v>
      </c>
      <c r="J18" s="43">
        <f ca="1">IF(A18="","",I18-H18)</f>
        <v>-580</v>
      </c>
      <c r="K18" s="87">
        <f ca="1">IF(A18="","",J18/MAX(1,H18))</f>
        <v>-1</v>
      </c>
      <c r="L18" s="43">
        <f ca="1">IF(A18="","",INDIRECT(A18 &amp; "!l39"))</f>
        <v>120</v>
      </c>
      <c r="M18" s="43">
        <f ca="1">IF(A18="","",INDIRECT(A18 &amp; "!l40"))</f>
        <v>100</v>
      </c>
      <c r="N18" s="43">
        <f ca="1">IF(A18="","",M18-L18)</f>
        <v>-20</v>
      </c>
      <c r="O18" s="87">
        <f ca="1">IF(E18="","",N18/MAX(1,L18))</f>
        <v>-0.16666666666666666</v>
      </c>
      <c r="P18" s="43">
        <f ca="1">IF(A18="","",INDIRECT(A18 &amp; "!m39"))</f>
        <v>700</v>
      </c>
      <c r="Q18" s="43">
        <f ca="1">IF(A18="","",I18+M18)</f>
        <v>100</v>
      </c>
      <c r="R18" s="43">
        <f ca="1">IF(A18="","",Q18-P18)</f>
        <v>-600</v>
      </c>
      <c r="S18" s="87">
        <f ca="1">IF(I18="","",R18/MAX(1,P18))</f>
        <v>-0.8571428571428571</v>
      </c>
      <c r="U18" s="87">
        <f ca="1">IF(A18="","",S18-K18)</f>
        <v>0.1428571428571429</v>
      </c>
      <c r="W18" s="3"/>
    </row>
    <row r="19" spans="1:23">
      <c r="A19" s="66"/>
      <c r="B19" s="67"/>
      <c r="C19" s="68"/>
      <c r="D19" s="67"/>
      <c r="E19" s="69"/>
      <c r="F19" s="69"/>
      <c r="H19" s="43" t="str">
        <f t="shared" ca="1" si="5"/>
        <v/>
      </c>
      <c r="I19" s="43" t="str">
        <f t="shared" ca="1" si="6"/>
        <v/>
      </c>
      <c r="J19" s="43" t="str">
        <f t="shared" si="7"/>
        <v/>
      </c>
      <c r="K19" s="87" t="str">
        <f t="shared" si="8"/>
        <v/>
      </c>
      <c r="L19" s="43" t="str">
        <f t="shared" ca="1" si="9"/>
        <v/>
      </c>
      <c r="M19" s="43" t="str">
        <f t="shared" ca="1" si="10"/>
        <v/>
      </c>
      <c r="N19" s="43" t="str">
        <f t="shared" si="11"/>
        <v/>
      </c>
      <c r="O19" s="87" t="str">
        <f t="shared" si="12"/>
        <v/>
      </c>
      <c r="P19" s="43" t="str">
        <f t="shared" ca="1" si="13"/>
        <v/>
      </c>
      <c r="Q19" s="43" t="str">
        <f t="shared" si="14"/>
        <v/>
      </c>
      <c r="R19" s="43" t="str">
        <f t="shared" si="15"/>
        <v/>
      </c>
      <c r="S19" s="87" t="str">
        <f t="shared" ca="1" si="16"/>
        <v/>
      </c>
      <c r="U19" s="87" t="str">
        <f t="shared" si="17"/>
        <v/>
      </c>
    </row>
    <row r="20" spans="1:23">
      <c r="H20" s="43" t="str">
        <f t="shared" ca="1" si="5"/>
        <v/>
      </c>
      <c r="I20" s="43" t="str">
        <f t="shared" ca="1" si="6"/>
        <v/>
      </c>
      <c r="J20" s="43" t="str">
        <f t="shared" si="7"/>
        <v/>
      </c>
      <c r="K20" s="87" t="str">
        <f t="shared" si="8"/>
        <v/>
      </c>
      <c r="L20" s="43" t="str">
        <f t="shared" ca="1" si="9"/>
        <v/>
      </c>
      <c r="M20" s="43" t="str">
        <f t="shared" ca="1" si="10"/>
        <v/>
      </c>
      <c r="N20" s="43" t="str">
        <f t="shared" si="11"/>
        <v/>
      </c>
      <c r="O20" s="87" t="str">
        <f t="shared" si="12"/>
        <v/>
      </c>
      <c r="P20" s="43" t="str">
        <f t="shared" ca="1" si="13"/>
        <v/>
      </c>
      <c r="Q20" s="43" t="str">
        <f t="shared" si="14"/>
        <v/>
      </c>
      <c r="R20" s="43" t="str">
        <f t="shared" si="15"/>
        <v/>
      </c>
      <c r="S20" s="87" t="str">
        <f t="shared" ca="1" si="16"/>
        <v/>
      </c>
      <c r="U20" s="87" t="str">
        <f t="shared" si="17"/>
        <v/>
      </c>
    </row>
    <row r="21" spans="1:23">
      <c r="H21" s="43" t="str">
        <f t="shared" ca="1" si="5"/>
        <v/>
      </c>
      <c r="I21" s="43" t="str">
        <f t="shared" ca="1" si="6"/>
        <v/>
      </c>
      <c r="J21" s="43" t="str">
        <f t="shared" si="7"/>
        <v/>
      </c>
      <c r="K21" s="87" t="str">
        <f t="shared" si="8"/>
        <v/>
      </c>
      <c r="L21" s="43" t="str">
        <f t="shared" ca="1" si="9"/>
        <v/>
      </c>
      <c r="M21" s="43" t="str">
        <f t="shared" ca="1" si="10"/>
        <v/>
      </c>
      <c r="N21" s="43" t="str">
        <f t="shared" si="11"/>
        <v/>
      </c>
      <c r="O21" s="87" t="str">
        <f t="shared" si="12"/>
        <v/>
      </c>
      <c r="P21" s="43" t="str">
        <f t="shared" ca="1" si="13"/>
        <v/>
      </c>
      <c r="Q21" s="43" t="str">
        <f t="shared" si="14"/>
        <v/>
      </c>
      <c r="R21" s="43" t="str">
        <f t="shared" si="15"/>
        <v/>
      </c>
      <c r="S21" s="87" t="str">
        <f t="shared" ca="1" si="16"/>
        <v/>
      </c>
      <c r="U21" s="87" t="str">
        <f t="shared" si="17"/>
        <v/>
      </c>
    </row>
    <row r="22" spans="1:23">
      <c r="B22" s="3" t="str">
        <f t="shared" ref="B22:B32" ca="1" si="31">IF(A22="","",INDIRECT(A22 &amp; "!P38"))</f>
        <v/>
      </c>
      <c r="C22" s="42" t="str">
        <f t="shared" ref="C22:C32" ca="1" si="32">IF(A22="","",INDIRECT(A22 &amp; "!P39"))</f>
        <v/>
      </c>
      <c r="D22" s="3" t="str">
        <f t="shared" ref="D22:D32" ca="1" si="33">IF(A22="","",INDIRECT(A22 &amp; "!P41"))</f>
        <v/>
      </c>
      <c r="E22" s="6" t="str">
        <f t="shared" ref="E22:E32" ca="1" si="34">IF(A22="","",INDIRECT(A22 &amp; "!R36"))</f>
        <v/>
      </c>
      <c r="F22" s="6" t="str">
        <f t="shared" ref="F22:F32" ca="1" si="35">IF(A22="","",INDIRECT(A22 &amp; "!Q36"))</f>
        <v/>
      </c>
      <c r="H22" s="43" t="str">
        <f t="shared" ca="1" si="5"/>
        <v/>
      </c>
      <c r="I22" s="43" t="str">
        <f t="shared" ca="1" si="6"/>
        <v/>
      </c>
      <c r="J22" s="43" t="str">
        <f t="shared" si="7"/>
        <v/>
      </c>
      <c r="K22" s="87" t="str">
        <f t="shared" si="8"/>
        <v/>
      </c>
      <c r="L22" s="43" t="str">
        <f t="shared" ca="1" si="9"/>
        <v/>
      </c>
      <c r="M22" s="43" t="str">
        <f t="shared" ca="1" si="10"/>
        <v/>
      </c>
      <c r="N22" s="43" t="str">
        <f t="shared" si="11"/>
        <v/>
      </c>
      <c r="O22" s="87" t="str">
        <f t="shared" ca="1" si="12"/>
        <v/>
      </c>
      <c r="P22" s="43" t="str">
        <f t="shared" ca="1" si="13"/>
        <v/>
      </c>
      <c r="Q22" s="43" t="str">
        <f t="shared" si="14"/>
        <v/>
      </c>
      <c r="R22" s="43" t="str">
        <f t="shared" si="15"/>
        <v/>
      </c>
      <c r="S22" s="87" t="str">
        <f t="shared" ca="1" si="16"/>
        <v/>
      </c>
      <c r="U22" s="87" t="str">
        <f t="shared" si="17"/>
        <v/>
      </c>
    </row>
    <row r="23" spans="1:23">
      <c r="B23" s="3" t="str">
        <f t="shared" ca="1" si="31"/>
        <v/>
      </c>
      <c r="C23" s="42" t="str">
        <f t="shared" ca="1" si="32"/>
        <v/>
      </c>
      <c r="D23" s="3" t="str">
        <f t="shared" ca="1" si="33"/>
        <v/>
      </c>
      <c r="E23" s="6" t="str">
        <f t="shared" ca="1" si="34"/>
        <v/>
      </c>
      <c r="F23" s="6" t="str">
        <f t="shared" ca="1" si="35"/>
        <v/>
      </c>
      <c r="H23" s="43" t="str">
        <f t="shared" ca="1" si="5"/>
        <v/>
      </c>
      <c r="I23" s="43" t="str">
        <f t="shared" ca="1" si="6"/>
        <v/>
      </c>
      <c r="J23" s="43" t="str">
        <f t="shared" si="7"/>
        <v/>
      </c>
      <c r="K23" s="87" t="str">
        <f t="shared" si="8"/>
        <v/>
      </c>
      <c r="L23" s="43" t="str">
        <f t="shared" ca="1" si="9"/>
        <v/>
      </c>
      <c r="M23" s="43" t="str">
        <f t="shared" ca="1" si="10"/>
        <v/>
      </c>
      <c r="N23" s="43" t="str">
        <f t="shared" si="11"/>
        <v/>
      </c>
      <c r="O23" s="87" t="str">
        <f t="shared" ca="1" si="12"/>
        <v/>
      </c>
      <c r="P23" s="43" t="str">
        <f t="shared" ca="1" si="13"/>
        <v/>
      </c>
      <c r="Q23" s="43" t="str">
        <f t="shared" si="14"/>
        <v/>
      </c>
      <c r="R23" s="43" t="str">
        <f t="shared" si="15"/>
        <v/>
      </c>
      <c r="S23" s="87" t="str">
        <f t="shared" ca="1" si="16"/>
        <v/>
      </c>
      <c r="U23" s="87" t="str">
        <f t="shared" si="17"/>
        <v/>
      </c>
    </row>
    <row r="24" spans="1:23">
      <c r="B24" s="3" t="str">
        <f t="shared" ca="1" si="31"/>
        <v/>
      </c>
      <c r="C24" s="42" t="str">
        <f t="shared" ca="1" si="32"/>
        <v/>
      </c>
      <c r="D24" s="3" t="str">
        <f t="shared" ca="1" si="33"/>
        <v/>
      </c>
      <c r="E24" s="6" t="str">
        <f t="shared" ca="1" si="34"/>
        <v/>
      </c>
      <c r="F24" s="6" t="str">
        <f t="shared" ca="1" si="35"/>
        <v/>
      </c>
      <c r="H24" s="43" t="str">
        <f t="shared" ca="1" si="5"/>
        <v/>
      </c>
      <c r="I24" s="43" t="str">
        <f t="shared" ca="1" si="6"/>
        <v/>
      </c>
      <c r="J24" s="43" t="str">
        <f t="shared" si="7"/>
        <v/>
      </c>
      <c r="K24" s="87" t="str">
        <f t="shared" si="8"/>
        <v/>
      </c>
      <c r="L24" s="43" t="str">
        <f t="shared" ca="1" si="9"/>
        <v/>
      </c>
      <c r="M24" s="43" t="str">
        <f t="shared" ca="1" si="10"/>
        <v/>
      </c>
      <c r="N24" s="43" t="str">
        <f t="shared" si="11"/>
        <v/>
      </c>
      <c r="O24" s="87" t="str">
        <f t="shared" ca="1" si="12"/>
        <v/>
      </c>
      <c r="P24" s="43" t="str">
        <f t="shared" ca="1" si="13"/>
        <v/>
      </c>
      <c r="Q24" s="43" t="str">
        <f t="shared" si="14"/>
        <v/>
      </c>
      <c r="R24" s="43" t="str">
        <f t="shared" si="15"/>
        <v/>
      </c>
      <c r="S24" s="87" t="str">
        <f t="shared" ca="1" si="16"/>
        <v/>
      </c>
      <c r="U24" s="87" t="str">
        <f t="shared" si="17"/>
        <v/>
      </c>
    </row>
    <row r="25" spans="1:23">
      <c r="B25" s="3" t="str">
        <f t="shared" ca="1" si="31"/>
        <v/>
      </c>
      <c r="C25" s="42" t="str">
        <f t="shared" ca="1" si="32"/>
        <v/>
      </c>
      <c r="D25" s="3" t="str">
        <f t="shared" ca="1" si="33"/>
        <v/>
      </c>
      <c r="E25" s="6" t="str">
        <f t="shared" ca="1" si="34"/>
        <v/>
      </c>
      <c r="F25" s="6" t="str">
        <f t="shared" ca="1" si="35"/>
        <v/>
      </c>
      <c r="H25" s="43" t="str">
        <f t="shared" ca="1" si="5"/>
        <v/>
      </c>
      <c r="I25" s="43" t="str">
        <f t="shared" ca="1" si="6"/>
        <v/>
      </c>
      <c r="J25" s="43" t="str">
        <f t="shared" si="7"/>
        <v/>
      </c>
      <c r="K25" s="87" t="str">
        <f t="shared" si="8"/>
        <v/>
      </c>
      <c r="L25" s="43" t="str">
        <f t="shared" ca="1" si="9"/>
        <v/>
      </c>
      <c r="M25" s="43" t="str">
        <f t="shared" ca="1" si="10"/>
        <v/>
      </c>
      <c r="N25" s="43" t="str">
        <f t="shared" si="11"/>
        <v/>
      </c>
      <c r="O25" s="87" t="str">
        <f t="shared" ca="1" si="12"/>
        <v/>
      </c>
      <c r="P25" s="43" t="str">
        <f t="shared" ca="1" si="13"/>
        <v/>
      </c>
      <c r="Q25" s="43" t="str">
        <f t="shared" si="14"/>
        <v/>
      </c>
      <c r="R25" s="43" t="str">
        <f t="shared" si="15"/>
        <v/>
      </c>
      <c r="S25" s="87" t="str">
        <f t="shared" ca="1" si="16"/>
        <v/>
      </c>
      <c r="U25" s="87" t="str">
        <f t="shared" si="17"/>
        <v/>
      </c>
    </row>
    <row r="26" spans="1:23">
      <c r="B26" s="3" t="str">
        <f t="shared" ca="1" si="31"/>
        <v/>
      </c>
      <c r="C26" s="42" t="str">
        <f t="shared" ca="1" si="32"/>
        <v/>
      </c>
      <c r="D26" s="3" t="str">
        <f t="shared" ca="1" si="33"/>
        <v/>
      </c>
      <c r="E26" s="6" t="str">
        <f t="shared" ca="1" si="34"/>
        <v/>
      </c>
      <c r="F26" s="6" t="str">
        <f t="shared" ca="1" si="35"/>
        <v/>
      </c>
      <c r="H26" s="43" t="str">
        <f t="shared" ca="1" si="5"/>
        <v/>
      </c>
      <c r="I26" s="43" t="str">
        <f t="shared" ca="1" si="6"/>
        <v/>
      </c>
      <c r="J26" s="43" t="str">
        <f t="shared" si="7"/>
        <v/>
      </c>
      <c r="K26" s="87" t="str">
        <f t="shared" si="8"/>
        <v/>
      </c>
      <c r="L26" s="43" t="str">
        <f t="shared" ca="1" si="9"/>
        <v/>
      </c>
      <c r="M26" s="43" t="str">
        <f t="shared" ca="1" si="10"/>
        <v/>
      </c>
      <c r="N26" s="43" t="str">
        <f t="shared" si="11"/>
        <v/>
      </c>
      <c r="O26" s="87" t="str">
        <f t="shared" ca="1" si="12"/>
        <v/>
      </c>
      <c r="P26" s="43" t="str">
        <f t="shared" ca="1" si="13"/>
        <v/>
      </c>
      <c r="Q26" s="43" t="str">
        <f t="shared" si="14"/>
        <v/>
      </c>
      <c r="R26" s="43" t="str">
        <f t="shared" si="15"/>
        <v/>
      </c>
      <c r="S26" s="87" t="str">
        <f t="shared" ca="1" si="16"/>
        <v/>
      </c>
      <c r="U26" s="87" t="str">
        <f t="shared" si="17"/>
        <v/>
      </c>
    </row>
    <row r="27" spans="1:23">
      <c r="B27" s="3" t="str">
        <f t="shared" ca="1" si="31"/>
        <v/>
      </c>
      <c r="C27" s="42" t="str">
        <f t="shared" ca="1" si="32"/>
        <v/>
      </c>
      <c r="D27" s="3" t="str">
        <f t="shared" ca="1" si="33"/>
        <v/>
      </c>
      <c r="E27" s="6" t="str">
        <f t="shared" ca="1" si="34"/>
        <v/>
      </c>
      <c r="F27" s="6" t="str">
        <f t="shared" ca="1" si="35"/>
        <v/>
      </c>
      <c r="H27" s="43" t="str">
        <f t="shared" ca="1" si="5"/>
        <v/>
      </c>
      <c r="I27" s="43" t="str">
        <f t="shared" ca="1" si="6"/>
        <v/>
      </c>
      <c r="J27" s="43" t="str">
        <f t="shared" si="7"/>
        <v/>
      </c>
      <c r="K27" s="87" t="str">
        <f t="shared" si="8"/>
        <v/>
      </c>
      <c r="L27" s="43" t="str">
        <f t="shared" ca="1" si="9"/>
        <v/>
      </c>
      <c r="M27" s="43" t="str">
        <f t="shared" ca="1" si="10"/>
        <v/>
      </c>
      <c r="N27" s="43" t="str">
        <f t="shared" si="11"/>
        <v/>
      </c>
      <c r="O27" s="87" t="str">
        <f t="shared" ca="1" si="12"/>
        <v/>
      </c>
      <c r="P27" s="43" t="str">
        <f t="shared" ca="1" si="13"/>
        <v/>
      </c>
      <c r="Q27" s="43" t="str">
        <f t="shared" si="14"/>
        <v/>
      </c>
      <c r="R27" s="43" t="str">
        <f t="shared" si="15"/>
        <v/>
      </c>
      <c r="S27" s="87" t="str">
        <f t="shared" ca="1" si="16"/>
        <v/>
      </c>
      <c r="U27" s="87" t="str">
        <f t="shared" si="17"/>
        <v/>
      </c>
    </row>
    <row r="28" spans="1:23">
      <c r="B28" s="3" t="str">
        <f t="shared" ca="1" si="31"/>
        <v/>
      </c>
      <c r="C28" s="42" t="str">
        <f t="shared" ca="1" si="32"/>
        <v/>
      </c>
      <c r="D28" s="3" t="str">
        <f t="shared" ca="1" si="33"/>
        <v/>
      </c>
      <c r="E28" s="6" t="str">
        <f t="shared" ca="1" si="34"/>
        <v/>
      </c>
      <c r="F28" s="6" t="str">
        <f t="shared" ca="1" si="35"/>
        <v/>
      </c>
      <c r="H28" s="43" t="str">
        <f t="shared" ca="1" si="5"/>
        <v/>
      </c>
      <c r="I28" s="43" t="str">
        <f t="shared" ca="1" si="6"/>
        <v/>
      </c>
      <c r="J28" s="43" t="str">
        <f t="shared" si="7"/>
        <v/>
      </c>
      <c r="K28" s="87" t="str">
        <f t="shared" si="8"/>
        <v/>
      </c>
      <c r="L28" s="43" t="str">
        <f t="shared" ca="1" si="9"/>
        <v/>
      </c>
      <c r="M28" s="43" t="str">
        <f t="shared" ca="1" si="10"/>
        <v/>
      </c>
      <c r="N28" s="43" t="str">
        <f t="shared" si="11"/>
        <v/>
      </c>
      <c r="O28" s="87" t="str">
        <f t="shared" ca="1" si="12"/>
        <v/>
      </c>
      <c r="P28" s="43" t="str">
        <f t="shared" ca="1" si="13"/>
        <v/>
      </c>
      <c r="Q28" s="43" t="str">
        <f t="shared" si="14"/>
        <v/>
      </c>
      <c r="R28" s="43" t="str">
        <f t="shared" si="15"/>
        <v/>
      </c>
      <c r="S28" s="87" t="str">
        <f t="shared" ca="1" si="16"/>
        <v/>
      </c>
      <c r="U28" s="87" t="str">
        <f t="shared" si="17"/>
        <v/>
      </c>
    </row>
    <row r="29" spans="1:23">
      <c r="B29" s="3" t="str">
        <f t="shared" ca="1" si="31"/>
        <v/>
      </c>
      <c r="C29" s="42" t="str">
        <f t="shared" ca="1" si="32"/>
        <v/>
      </c>
      <c r="D29" s="3" t="str">
        <f t="shared" ca="1" si="33"/>
        <v/>
      </c>
      <c r="E29" s="6" t="str">
        <f t="shared" ca="1" si="34"/>
        <v/>
      </c>
      <c r="F29" s="6" t="str">
        <f t="shared" ca="1" si="35"/>
        <v/>
      </c>
      <c r="H29" s="43" t="str">
        <f t="shared" ca="1" si="5"/>
        <v/>
      </c>
      <c r="I29" s="43" t="str">
        <f t="shared" ca="1" si="6"/>
        <v/>
      </c>
      <c r="J29" s="43" t="str">
        <f t="shared" si="7"/>
        <v/>
      </c>
      <c r="K29" s="87" t="str">
        <f t="shared" si="8"/>
        <v/>
      </c>
      <c r="L29" s="43" t="str">
        <f t="shared" ca="1" si="9"/>
        <v/>
      </c>
      <c r="M29" s="43" t="str">
        <f t="shared" ca="1" si="10"/>
        <v/>
      </c>
      <c r="N29" s="43" t="str">
        <f t="shared" si="11"/>
        <v/>
      </c>
      <c r="O29" s="87" t="str">
        <f t="shared" ca="1" si="12"/>
        <v/>
      </c>
      <c r="P29" s="43" t="str">
        <f t="shared" ca="1" si="13"/>
        <v/>
      </c>
      <c r="Q29" s="43" t="str">
        <f t="shared" si="14"/>
        <v/>
      </c>
      <c r="R29" s="43" t="str">
        <f t="shared" si="15"/>
        <v/>
      </c>
      <c r="S29" s="87" t="str">
        <f t="shared" ca="1" si="16"/>
        <v/>
      </c>
      <c r="U29" s="87" t="str">
        <f t="shared" si="17"/>
        <v/>
      </c>
    </row>
    <row r="30" spans="1:23">
      <c r="B30" s="3" t="str">
        <f t="shared" ca="1" si="31"/>
        <v/>
      </c>
      <c r="C30" s="42" t="str">
        <f t="shared" ca="1" si="32"/>
        <v/>
      </c>
      <c r="D30" s="3" t="str">
        <f t="shared" ca="1" si="33"/>
        <v/>
      </c>
      <c r="E30" s="6" t="str">
        <f t="shared" ca="1" si="34"/>
        <v/>
      </c>
      <c r="F30" s="6" t="str">
        <f t="shared" ca="1" si="35"/>
        <v/>
      </c>
      <c r="H30" s="43" t="str">
        <f t="shared" ca="1" si="5"/>
        <v/>
      </c>
      <c r="I30" s="43" t="str">
        <f t="shared" ca="1" si="6"/>
        <v/>
      </c>
      <c r="J30" s="43" t="str">
        <f t="shared" si="7"/>
        <v/>
      </c>
      <c r="K30" s="87" t="str">
        <f t="shared" si="8"/>
        <v/>
      </c>
      <c r="L30" s="43" t="str">
        <f t="shared" ca="1" si="9"/>
        <v/>
      </c>
      <c r="M30" s="43" t="str">
        <f t="shared" ca="1" si="10"/>
        <v/>
      </c>
      <c r="N30" s="43" t="str">
        <f t="shared" si="11"/>
        <v/>
      </c>
      <c r="O30" s="87" t="str">
        <f t="shared" ca="1" si="12"/>
        <v/>
      </c>
      <c r="P30" s="43" t="str">
        <f t="shared" ca="1" si="13"/>
        <v/>
      </c>
      <c r="Q30" s="43" t="str">
        <f t="shared" si="14"/>
        <v/>
      </c>
      <c r="R30" s="43" t="str">
        <f t="shared" si="15"/>
        <v/>
      </c>
      <c r="S30" s="87" t="str">
        <f t="shared" ca="1" si="16"/>
        <v/>
      </c>
      <c r="U30" s="87" t="str">
        <f t="shared" si="17"/>
        <v/>
      </c>
    </row>
    <row r="31" spans="1:23">
      <c r="B31" s="3" t="str">
        <f t="shared" ca="1" si="31"/>
        <v/>
      </c>
      <c r="C31" s="42" t="str">
        <f t="shared" ca="1" si="32"/>
        <v/>
      </c>
      <c r="D31" s="3" t="str">
        <f t="shared" ca="1" si="33"/>
        <v/>
      </c>
      <c r="E31" s="6" t="str">
        <f t="shared" ca="1" si="34"/>
        <v/>
      </c>
      <c r="F31" s="6" t="str">
        <f t="shared" ca="1" si="35"/>
        <v/>
      </c>
      <c r="H31" s="43" t="str">
        <f t="shared" ca="1" si="5"/>
        <v/>
      </c>
      <c r="I31" s="43" t="str">
        <f t="shared" ca="1" si="6"/>
        <v/>
      </c>
      <c r="J31" s="43" t="str">
        <f t="shared" si="7"/>
        <v/>
      </c>
      <c r="K31" s="87" t="str">
        <f t="shared" si="8"/>
        <v/>
      </c>
      <c r="L31" s="43" t="str">
        <f t="shared" ca="1" si="9"/>
        <v/>
      </c>
      <c r="M31" s="43" t="str">
        <f t="shared" ca="1" si="10"/>
        <v/>
      </c>
      <c r="N31" s="43" t="str">
        <f t="shared" si="11"/>
        <v/>
      </c>
      <c r="O31" s="87" t="str">
        <f t="shared" ca="1" si="12"/>
        <v/>
      </c>
      <c r="P31" s="43" t="str">
        <f t="shared" ca="1" si="13"/>
        <v/>
      </c>
      <c r="Q31" s="43" t="str">
        <f t="shared" si="14"/>
        <v/>
      </c>
      <c r="R31" s="43" t="str">
        <f t="shared" si="15"/>
        <v/>
      </c>
      <c r="S31" s="87" t="str">
        <f t="shared" ca="1" si="16"/>
        <v/>
      </c>
      <c r="U31" s="87" t="str">
        <f t="shared" si="17"/>
        <v/>
      </c>
    </row>
    <row r="32" spans="1:23">
      <c r="B32" s="3" t="str">
        <f t="shared" ca="1" si="31"/>
        <v/>
      </c>
      <c r="C32" s="42" t="str">
        <f t="shared" ca="1" si="32"/>
        <v/>
      </c>
      <c r="D32" s="3" t="str">
        <f t="shared" ca="1" si="33"/>
        <v/>
      </c>
      <c r="E32" s="6" t="str">
        <f t="shared" ca="1" si="34"/>
        <v/>
      </c>
      <c r="F32" s="6" t="str">
        <f t="shared" ca="1" si="35"/>
        <v/>
      </c>
      <c r="H32" s="43" t="str">
        <f t="shared" ca="1" si="5"/>
        <v/>
      </c>
      <c r="I32" s="43" t="str">
        <f t="shared" ca="1" si="6"/>
        <v/>
      </c>
      <c r="J32" s="43" t="str">
        <f t="shared" si="7"/>
        <v/>
      </c>
      <c r="K32" s="87" t="str">
        <f t="shared" si="8"/>
        <v/>
      </c>
      <c r="L32" s="43" t="str">
        <f t="shared" ca="1" si="9"/>
        <v/>
      </c>
      <c r="M32" s="43" t="str">
        <f t="shared" ca="1" si="10"/>
        <v/>
      </c>
      <c r="N32" s="43" t="str">
        <f t="shared" si="11"/>
        <v/>
      </c>
      <c r="O32" s="87" t="str">
        <f t="shared" ca="1" si="12"/>
        <v/>
      </c>
      <c r="P32" s="43" t="str">
        <f t="shared" ca="1" si="13"/>
        <v/>
      </c>
      <c r="Q32" s="43" t="str">
        <f t="shared" si="14"/>
        <v/>
      </c>
      <c r="R32" s="43" t="str">
        <f t="shared" si="15"/>
        <v/>
      </c>
      <c r="S32" s="87" t="str">
        <f t="shared" ca="1" si="16"/>
        <v/>
      </c>
      <c r="U32" s="87" t="str">
        <f t="shared" si="17"/>
        <v/>
      </c>
    </row>
    <row r="33" spans="8:19">
      <c r="H33" s="43" t="str">
        <f t="shared" ca="1" si="5"/>
        <v/>
      </c>
      <c r="I33" s="43" t="str">
        <f t="shared" ca="1" si="6"/>
        <v/>
      </c>
      <c r="J33" s="43" t="str">
        <f t="shared" si="7"/>
        <v/>
      </c>
      <c r="K33" s="87" t="str">
        <f t="shared" si="8"/>
        <v/>
      </c>
      <c r="L33" s="43" t="str">
        <f t="shared" ca="1" si="9"/>
        <v/>
      </c>
      <c r="M33" s="43" t="str">
        <f t="shared" ca="1" si="10"/>
        <v/>
      </c>
      <c r="N33" s="43" t="str">
        <f t="shared" si="11"/>
        <v/>
      </c>
      <c r="O33" s="87" t="str">
        <f t="shared" si="12"/>
        <v/>
      </c>
      <c r="P33" s="43" t="str">
        <f t="shared" ca="1" si="13"/>
        <v/>
      </c>
      <c r="Q33" s="43" t="str">
        <f t="shared" si="14"/>
        <v/>
      </c>
      <c r="R33" s="43" t="str">
        <f t="shared" si="15"/>
        <v/>
      </c>
      <c r="S33" s="87" t="str">
        <f t="shared" ca="1" si="16"/>
        <v/>
      </c>
    </row>
  </sheetData>
  <sortState ref="A4:F19">
    <sortCondition descending="1" ref="D4:D19"/>
  </sortState>
  <mergeCells count="6">
    <mergeCell ref="U3:V3"/>
    <mergeCell ref="E2:F2"/>
    <mergeCell ref="H2:K2"/>
    <mergeCell ref="L2:O2"/>
    <mergeCell ref="P2:S2"/>
    <mergeCell ref="U2:V2"/>
  </mergeCells>
  <conditionalFormatting sqref="J4:K33 N4:O33 R4:S33 U4:U32">
    <cfRule type="cellIs" dxfId="231" priority="9" operator="lessThan">
      <formula>0</formula>
    </cfRule>
  </conditionalFormatting>
  <conditionalFormatting sqref="W4:W18">
    <cfRule type="cellIs" dxfId="230" priority="1" operator="greaterThan">
      <formula>1999.99</formula>
    </cfRule>
    <cfRule type="cellIs" dxfId="229" priority="2" operator="greaterThan">
      <formula>2000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41"/>
  <sheetViews>
    <sheetView topLeftCell="A19" zoomScaleNormal="100" workbookViewId="0">
      <selection activeCell="A53" sqref="A53:XFD53"/>
    </sheetView>
  </sheetViews>
  <sheetFormatPr defaultRowHeight="15"/>
  <cols>
    <col min="1" max="1" width="7.7109375" style="60" customWidth="1"/>
    <col min="2" max="2" width="11.140625" customWidth="1"/>
    <col min="3" max="3" width="7.42578125" customWidth="1"/>
    <col min="4" max="4" width="7.140625" customWidth="1"/>
    <col min="5" max="5" width="8" style="6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80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1" t="s">
        <v>14</v>
      </c>
      <c r="W4" s="12" t="s">
        <v>7</v>
      </c>
      <c r="X4" s="41" t="s">
        <v>23</v>
      </c>
      <c r="Y4" s="9" t="s">
        <v>38</v>
      </c>
    </row>
    <row r="13" spans="1:25">
      <c r="A13" s="60" t="s">
        <v>46</v>
      </c>
      <c r="B13" s="8">
        <v>41111</v>
      </c>
      <c r="C13" s="60" t="s">
        <v>133</v>
      </c>
      <c r="D13" s="19">
        <v>1</v>
      </c>
      <c r="E13" s="19">
        <v>4</v>
      </c>
      <c r="F13" s="14">
        <v>80</v>
      </c>
      <c r="G13" s="14">
        <v>10</v>
      </c>
      <c r="H13" s="2">
        <f t="shared" ref="H13:H34" si="0">IF(E13=S13,F13/2*MIN(T13,42),0)*Y13</f>
        <v>316</v>
      </c>
      <c r="I13" s="2">
        <f t="shared" ref="I13:I34" si="1">IF(E13=S13,G13/2*MIN(U13,22),IF(E13=V13,G13/2*MIN(W13,22),0))*Y13</f>
        <v>19</v>
      </c>
      <c r="J13" s="19">
        <v>7</v>
      </c>
      <c r="K13" s="14"/>
      <c r="L13" s="14">
        <v>10</v>
      </c>
      <c r="M13" s="2">
        <f t="shared" ref="M13:M34" si="2">IF(J13=S13,K13/2*MIN(T13,42),0)*Y13</f>
        <v>0</v>
      </c>
      <c r="N13" s="2">
        <f t="shared" ref="N13:N34" si="3">IF(J13=S13,L13/2*MIN(U13,22),IF(J13=V13,L13/2*MIN(W13,22),0))*Y13</f>
        <v>0</v>
      </c>
      <c r="O13" s="17">
        <f t="shared" ref="O13:O34" si="4">F13+G13+K13+L13</f>
        <v>100</v>
      </c>
      <c r="P13" s="2">
        <f t="shared" ref="P13:P34" si="5">(H13+I13+M13+N13)</f>
        <v>335</v>
      </c>
      <c r="Q13" s="19">
        <f t="shared" ref="Q13:Q34" si="6">IF(B13&gt;1/1/2000,1,0)</f>
        <v>1</v>
      </c>
      <c r="R13" s="6">
        <f t="shared" ref="R13:R34" si="7">IF(H13&gt;0,1,IF(I13&gt;0,1,IF(M13&gt;0,1,IF(N13&gt;0,1,0))))</f>
        <v>1</v>
      </c>
      <c r="S13" s="19">
        <v>4</v>
      </c>
      <c r="T13" s="2">
        <v>7.9</v>
      </c>
      <c r="U13" s="2">
        <v>3.8</v>
      </c>
      <c r="V13" s="19">
        <v>5</v>
      </c>
      <c r="W13" s="2">
        <v>4</v>
      </c>
      <c r="X13" s="43"/>
      <c r="Y13" s="49">
        <v>1</v>
      </c>
    </row>
    <row r="14" spans="1:25">
      <c r="A14" s="60" t="s">
        <v>47</v>
      </c>
      <c r="B14" s="8">
        <v>41111</v>
      </c>
      <c r="C14" s="60" t="s">
        <v>133</v>
      </c>
      <c r="D14" s="19">
        <v>4</v>
      </c>
      <c r="E14" s="19"/>
      <c r="H14" s="2">
        <f t="shared" si="0"/>
        <v>0</v>
      </c>
      <c r="I14" s="2">
        <f t="shared" si="1"/>
        <v>0</v>
      </c>
      <c r="J14" s="19">
        <v>12</v>
      </c>
      <c r="K14" s="14">
        <v>80</v>
      </c>
      <c r="L14" s="14">
        <v>20</v>
      </c>
      <c r="M14" s="2">
        <f t="shared" si="2"/>
        <v>448</v>
      </c>
      <c r="N14" s="2">
        <f t="shared" si="3"/>
        <v>57</v>
      </c>
      <c r="O14" s="17">
        <f t="shared" si="4"/>
        <v>100</v>
      </c>
      <c r="P14" s="2">
        <f t="shared" si="5"/>
        <v>505</v>
      </c>
      <c r="Q14" s="19">
        <f t="shared" si="6"/>
        <v>1</v>
      </c>
      <c r="R14" s="6">
        <f t="shared" si="7"/>
        <v>1</v>
      </c>
      <c r="S14" s="19">
        <v>12</v>
      </c>
      <c r="T14" s="2">
        <v>11.2</v>
      </c>
      <c r="U14" s="2">
        <v>5.7</v>
      </c>
      <c r="V14" s="19">
        <v>8</v>
      </c>
      <c r="W14" s="2">
        <v>7</v>
      </c>
      <c r="X14" s="43"/>
      <c r="Y14" s="49">
        <v>1</v>
      </c>
    </row>
    <row r="15" spans="1:25">
      <c r="A15" s="60" t="s">
        <v>48</v>
      </c>
      <c r="B15" s="8">
        <v>41111</v>
      </c>
      <c r="C15" s="60" t="s">
        <v>133</v>
      </c>
      <c r="D15" s="19">
        <v>6</v>
      </c>
      <c r="E15" s="19">
        <v>11</v>
      </c>
      <c r="F15" s="14">
        <v>80</v>
      </c>
      <c r="G15" s="14">
        <v>20</v>
      </c>
      <c r="H15" s="2">
        <f t="shared" si="0"/>
        <v>0</v>
      </c>
      <c r="I15" s="2">
        <f t="shared" si="1"/>
        <v>34</v>
      </c>
      <c r="J15" s="19"/>
      <c r="K15" s="14"/>
      <c r="L15" s="14">
        <v>10</v>
      </c>
      <c r="M15" s="2">
        <f t="shared" si="2"/>
        <v>0</v>
      </c>
      <c r="N15" s="2">
        <f t="shared" si="3"/>
        <v>0</v>
      </c>
      <c r="O15" s="17">
        <f t="shared" si="4"/>
        <v>110</v>
      </c>
      <c r="P15" s="2">
        <f t="shared" si="5"/>
        <v>34</v>
      </c>
      <c r="Q15" s="19">
        <f t="shared" si="6"/>
        <v>1</v>
      </c>
      <c r="R15" s="6">
        <f t="shared" si="7"/>
        <v>1</v>
      </c>
      <c r="S15" s="19">
        <v>5</v>
      </c>
      <c r="T15" s="2">
        <v>5.2</v>
      </c>
      <c r="U15" s="2">
        <v>3.2</v>
      </c>
      <c r="V15" s="19">
        <v>11</v>
      </c>
      <c r="W15" s="2">
        <v>3.4</v>
      </c>
      <c r="X15" s="43"/>
      <c r="Y15" s="49">
        <v>1</v>
      </c>
    </row>
    <row r="16" spans="1:25">
      <c r="A16" s="60" t="s">
        <v>49</v>
      </c>
      <c r="B16" s="8">
        <v>41111</v>
      </c>
      <c r="C16" s="60" t="s">
        <v>133</v>
      </c>
      <c r="D16" s="19">
        <v>9</v>
      </c>
      <c r="E16" s="19">
        <v>3</v>
      </c>
      <c r="F16" s="14">
        <v>80</v>
      </c>
      <c r="G16" s="14">
        <v>10</v>
      </c>
      <c r="H16" s="2">
        <f t="shared" si="0"/>
        <v>0</v>
      </c>
      <c r="I16" s="2">
        <f t="shared" si="1"/>
        <v>0</v>
      </c>
      <c r="J16" s="19">
        <v>7</v>
      </c>
      <c r="K16" s="14"/>
      <c r="L16" s="14">
        <v>10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2</v>
      </c>
      <c r="T16" s="2">
        <v>8.5</v>
      </c>
      <c r="U16" s="2">
        <v>4.3</v>
      </c>
      <c r="V16" s="19">
        <v>5</v>
      </c>
      <c r="W16" s="2">
        <v>8.1</v>
      </c>
      <c r="X16" s="43"/>
      <c r="Y16" s="49">
        <v>1</v>
      </c>
    </row>
    <row r="17" spans="1:25">
      <c r="A17" s="60" t="s">
        <v>50</v>
      </c>
      <c r="B17" s="8">
        <v>41112</v>
      </c>
      <c r="C17" s="60" t="s">
        <v>128</v>
      </c>
      <c r="D17" s="19">
        <v>4</v>
      </c>
      <c r="E17" s="19">
        <v>10</v>
      </c>
      <c r="F17" s="14">
        <v>80</v>
      </c>
      <c r="G17" s="14">
        <v>10</v>
      </c>
      <c r="H17" s="2">
        <f t="shared" si="0"/>
        <v>0</v>
      </c>
      <c r="I17" s="2">
        <f t="shared" si="1"/>
        <v>0</v>
      </c>
      <c r="J17" s="19">
        <v>5</v>
      </c>
      <c r="K17" s="14"/>
      <c r="L17" s="14">
        <v>10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2</v>
      </c>
      <c r="T17" s="2">
        <v>16.8</v>
      </c>
      <c r="U17" s="2">
        <v>10</v>
      </c>
      <c r="V17" s="19">
        <v>7</v>
      </c>
      <c r="W17" s="2">
        <v>18.8</v>
      </c>
      <c r="X17" s="43"/>
      <c r="Y17" s="49">
        <v>1</v>
      </c>
    </row>
    <row r="18" spans="1:25">
      <c r="A18" s="60" t="s">
        <v>51</v>
      </c>
      <c r="B18" s="8">
        <v>41112</v>
      </c>
      <c r="C18" s="60" t="s">
        <v>128</v>
      </c>
      <c r="D18" s="19">
        <v>5</v>
      </c>
      <c r="E18" s="19">
        <v>4</v>
      </c>
      <c r="F18" s="14">
        <v>80</v>
      </c>
      <c r="G18" s="14">
        <v>10</v>
      </c>
      <c r="H18" s="2">
        <f t="shared" si="0"/>
        <v>208</v>
      </c>
      <c r="I18" s="2">
        <f t="shared" si="1"/>
        <v>18</v>
      </c>
      <c r="J18" s="19">
        <v>10</v>
      </c>
      <c r="K18" s="14"/>
      <c r="L18" s="14">
        <v>10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226</v>
      </c>
      <c r="Q18" s="19">
        <f t="shared" si="6"/>
        <v>1</v>
      </c>
      <c r="R18" s="6">
        <f t="shared" si="7"/>
        <v>1</v>
      </c>
      <c r="S18" s="19">
        <v>4</v>
      </c>
      <c r="T18" s="2">
        <v>5.2</v>
      </c>
      <c r="U18" s="2">
        <v>3.6</v>
      </c>
      <c r="V18" s="19">
        <v>7</v>
      </c>
      <c r="W18" s="2">
        <v>11</v>
      </c>
      <c r="X18" s="43"/>
      <c r="Y18" s="49">
        <v>1</v>
      </c>
    </row>
    <row r="19" spans="1:25">
      <c r="A19" s="60" t="s">
        <v>52</v>
      </c>
      <c r="B19" s="8">
        <v>41112</v>
      </c>
      <c r="C19" s="60" t="s">
        <v>128</v>
      </c>
      <c r="D19" s="19">
        <v>8</v>
      </c>
      <c r="E19" s="19">
        <v>5</v>
      </c>
      <c r="F19" s="14">
        <v>80</v>
      </c>
      <c r="G19" s="14">
        <v>10</v>
      </c>
      <c r="H19" s="2">
        <f t="shared" si="0"/>
        <v>0</v>
      </c>
      <c r="I19" s="2">
        <f t="shared" si="1"/>
        <v>0</v>
      </c>
      <c r="J19" s="19">
        <v>4</v>
      </c>
      <c r="K19" s="14"/>
      <c r="L19" s="14">
        <v>10</v>
      </c>
      <c r="M19" s="2">
        <f t="shared" si="2"/>
        <v>0</v>
      </c>
      <c r="N19" s="2">
        <f t="shared" si="3"/>
        <v>17</v>
      </c>
      <c r="O19" s="17">
        <f t="shared" si="4"/>
        <v>100</v>
      </c>
      <c r="P19" s="2">
        <f t="shared" si="5"/>
        <v>17</v>
      </c>
      <c r="Q19" s="19">
        <f t="shared" si="6"/>
        <v>1</v>
      </c>
      <c r="R19" s="6">
        <f t="shared" si="7"/>
        <v>1</v>
      </c>
      <c r="S19" s="19">
        <v>4</v>
      </c>
      <c r="T19" s="2">
        <v>3.8</v>
      </c>
      <c r="U19" s="2">
        <v>3.4</v>
      </c>
      <c r="V19" s="19">
        <v>1</v>
      </c>
      <c r="W19" s="2">
        <v>14.8</v>
      </c>
      <c r="X19" s="43"/>
      <c r="Y19" s="49">
        <v>1</v>
      </c>
    </row>
    <row r="20" spans="1:25">
      <c r="A20" s="60" t="s">
        <v>53</v>
      </c>
      <c r="B20" s="8">
        <v>41116</v>
      </c>
      <c r="C20" s="60" t="s">
        <v>133</v>
      </c>
      <c r="D20" s="19">
        <v>2</v>
      </c>
      <c r="E20" s="19">
        <v>4</v>
      </c>
      <c r="F20" s="14">
        <v>50</v>
      </c>
      <c r="H20" s="2">
        <f t="shared" si="0"/>
        <v>0</v>
      </c>
      <c r="I20" s="2">
        <f t="shared" si="1"/>
        <v>0</v>
      </c>
      <c r="J20" s="19">
        <v>1</v>
      </c>
      <c r="K20" s="14">
        <v>50</v>
      </c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0</v>
      </c>
      <c r="Q20" s="19">
        <f t="shared" si="6"/>
        <v>1</v>
      </c>
      <c r="R20" s="6">
        <f t="shared" si="7"/>
        <v>0</v>
      </c>
      <c r="S20" s="19">
        <v>5</v>
      </c>
      <c r="T20" s="2">
        <v>33.6</v>
      </c>
      <c r="U20" s="2">
        <v>6.4</v>
      </c>
      <c r="V20" s="19">
        <v>4</v>
      </c>
      <c r="W20" s="2">
        <v>2.2999999999999998</v>
      </c>
      <c r="X20" s="43"/>
      <c r="Y20" s="49">
        <v>1</v>
      </c>
    </row>
    <row r="21" spans="1:25">
      <c r="A21" s="60" t="s">
        <v>54</v>
      </c>
      <c r="B21" s="8">
        <v>41116</v>
      </c>
      <c r="C21" s="60" t="s">
        <v>133</v>
      </c>
      <c r="D21" s="19">
        <v>6</v>
      </c>
      <c r="E21" s="19">
        <v>7</v>
      </c>
      <c r="F21" s="14">
        <v>50</v>
      </c>
      <c r="G21" s="14">
        <v>50</v>
      </c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6</v>
      </c>
      <c r="T21" s="2">
        <v>5.5</v>
      </c>
      <c r="U21" s="2">
        <v>3.2</v>
      </c>
      <c r="V21" s="19">
        <v>9</v>
      </c>
      <c r="W21" s="2">
        <v>4.4000000000000004</v>
      </c>
      <c r="X21" s="43"/>
      <c r="Y21" s="49">
        <v>1</v>
      </c>
    </row>
    <row r="22" spans="1:25">
      <c r="A22" s="60" t="s">
        <v>55</v>
      </c>
      <c r="B22" s="8">
        <v>41116</v>
      </c>
      <c r="C22" s="60" t="s">
        <v>133</v>
      </c>
      <c r="D22" s="19">
        <v>8</v>
      </c>
      <c r="E22" s="19">
        <v>9</v>
      </c>
      <c r="F22" s="14">
        <v>50</v>
      </c>
      <c r="H22" s="2">
        <f t="shared" si="0"/>
        <v>0</v>
      </c>
      <c r="I22" s="2">
        <f t="shared" si="1"/>
        <v>0</v>
      </c>
      <c r="J22" s="19">
        <v>6</v>
      </c>
      <c r="K22" s="14"/>
      <c r="L22" s="14">
        <v>50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5</v>
      </c>
      <c r="T22" s="2">
        <v>12</v>
      </c>
      <c r="U22" s="2">
        <v>6.2</v>
      </c>
      <c r="V22" s="19">
        <v>10</v>
      </c>
      <c r="W22" s="2">
        <v>6.7</v>
      </c>
      <c r="X22" s="43"/>
      <c r="Y22" s="49">
        <v>1</v>
      </c>
    </row>
    <row r="23" spans="1:25">
      <c r="A23" s="60" t="s">
        <v>56</v>
      </c>
      <c r="B23" s="8">
        <v>41118</v>
      </c>
      <c r="C23" s="60" t="s">
        <v>105</v>
      </c>
      <c r="D23" s="19">
        <v>3</v>
      </c>
      <c r="E23" s="19">
        <v>8</v>
      </c>
      <c r="F23" s="14">
        <v>50</v>
      </c>
      <c r="G23" s="14">
        <v>50</v>
      </c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0</v>
      </c>
      <c r="Q23" s="19">
        <f t="shared" si="6"/>
        <v>1</v>
      </c>
      <c r="R23" s="6">
        <f t="shared" si="7"/>
        <v>0</v>
      </c>
      <c r="S23" s="19">
        <v>7</v>
      </c>
      <c r="T23" s="2">
        <v>8.8000000000000007</v>
      </c>
      <c r="U23" s="2">
        <v>4.4000000000000004</v>
      </c>
      <c r="V23" s="19">
        <v>1</v>
      </c>
      <c r="W23" s="2">
        <v>3.2</v>
      </c>
      <c r="X23" s="43"/>
      <c r="Y23" s="49">
        <v>1</v>
      </c>
    </row>
    <row r="24" spans="1:25">
      <c r="A24" s="60" t="s">
        <v>57</v>
      </c>
      <c r="B24" s="8">
        <v>41118</v>
      </c>
      <c r="C24" s="60" t="s">
        <v>105</v>
      </c>
      <c r="D24" s="19">
        <v>4</v>
      </c>
      <c r="E24" s="19">
        <v>6</v>
      </c>
      <c r="F24" s="14">
        <v>50</v>
      </c>
      <c r="G24" s="14">
        <v>50</v>
      </c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9</v>
      </c>
      <c r="T24" s="2">
        <v>17.8</v>
      </c>
      <c r="U24" s="2">
        <v>7.6</v>
      </c>
      <c r="V24" s="19">
        <v>2</v>
      </c>
      <c r="W24" s="2">
        <v>5.2</v>
      </c>
      <c r="X24" s="43"/>
      <c r="Y24" s="49">
        <v>1</v>
      </c>
    </row>
    <row r="25" spans="1:25">
      <c r="A25" s="60" t="s">
        <v>58</v>
      </c>
      <c r="B25" s="8">
        <v>41118</v>
      </c>
      <c r="C25" s="60" t="s">
        <v>105</v>
      </c>
      <c r="D25" s="19">
        <v>8</v>
      </c>
      <c r="E25" s="19">
        <v>1</v>
      </c>
      <c r="F25" s="14">
        <v>100</v>
      </c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100</v>
      </c>
      <c r="P25" s="2">
        <f t="shared" si="5"/>
        <v>0</v>
      </c>
      <c r="Q25" s="19">
        <f t="shared" si="6"/>
        <v>1</v>
      </c>
      <c r="R25" s="6">
        <f t="shared" si="7"/>
        <v>0</v>
      </c>
      <c r="S25" s="19">
        <v>4</v>
      </c>
      <c r="T25" s="2">
        <v>8.8000000000000007</v>
      </c>
      <c r="U25" s="2">
        <v>5.2</v>
      </c>
      <c r="V25" s="19">
        <v>8</v>
      </c>
      <c r="W25" s="2">
        <v>8.8000000000000007</v>
      </c>
      <c r="X25" s="43"/>
      <c r="Y25" s="49">
        <v>1</v>
      </c>
    </row>
    <row r="26" spans="1:25">
      <c r="A26" s="60" t="s">
        <v>59</v>
      </c>
      <c r="B26" s="8">
        <v>41119</v>
      </c>
      <c r="C26" s="60" t="s">
        <v>103</v>
      </c>
      <c r="D26" s="19">
        <v>1</v>
      </c>
      <c r="E26" s="19">
        <v>7</v>
      </c>
      <c r="F26" s="14">
        <v>100</v>
      </c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100</v>
      </c>
      <c r="P26" s="2">
        <f t="shared" si="5"/>
        <v>0</v>
      </c>
      <c r="Q26" s="19">
        <f t="shared" si="6"/>
        <v>1</v>
      </c>
      <c r="R26" s="6">
        <f t="shared" si="7"/>
        <v>0</v>
      </c>
      <c r="S26" s="19">
        <v>6</v>
      </c>
      <c r="T26" s="2">
        <v>4</v>
      </c>
      <c r="U26" s="2">
        <v>2.6</v>
      </c>
      <c r="V26" s="19">
        <v>1</v>
      </c>
      <c r="W26" s="2">
        <v>2.8</v>
      </c>
      <c r="X26" s="43"/>
      <c r="Y26" s="49">
        <v>1</v>
      </c>
    </row>
    <row r="27" spans="1:25">
      <c r="A27" s="60" t="s">
        <v>60</v>
      </c>
      <c r="B27" s="8">
        <v>41119</v>
      </c>
      <c r="C27" s="60" t="s">
        <v>103</v>
      </c>
      <c r="D27" s="19">
        <v>3</v>
      </c>
      <c r="E27" s="19">
        <v>5</v>
      </c>
      <c r="F27" s="14">
        <v>60</v>
      </c>
      <c r="H27" s="2">
        <f t="shared" si="0"/>
        <v>0</v>
      </c>
      <c r="I27" s="2">
        <f t="shared" si="1"/>
        <v>0</v>
      </c>
      <c r="J27" s="19">
        <v>4</v>
      </c>
      <c r="K27" s="14">
        <v>40</v>
      </c>
      <c r="M27" s="2">
        <f t="shared" si="2"/>
        <v>0</v>
      </c>
      <c r="N27" s="2">
        <f t="shared" si="3"/>
        <v>0</v>
      </c>
      <c r="O27" s="17">
        <f t="shared" si="4"/>
        <v>100</v>
      </c>
      <c r="P27" s="2">
        <f t="shared" si="5"/>
        <v>0</v>
      </c>
      <c r="Q27" s="19">
        <f t="shared" si="6"/>
        <v>1</v>
      </c>
      <c r="R27" s="6">
        <f t="shared" si="7"/>
        <v>0</v>
      </c>
      <c r="S27" s="19">
        <v>3</v>
      </c>
      <c r="T27" s="2">
        <v>2.8</v>
      </c>
      <c r="U27" s="2">
        <v>2.4</v>
      </c>
      <c r="V27" s="19">
        <v>4</v>
      </c>
      <c r="W27" s="2">
        <v>3.8</v>
      </c>
      <c r="X27" s="43"/>
      <c r="Y27" s="49">
        <v>1</v>
      </c>
    </row>
    <row r="28" spans="1:25">
      <c r="A28" s="60" t="s">
        <v>61</v>
      </c>
      <c r="B28" s="8">
        <v>41119</v>
      </c>
      <c r="C28" s="60" t="s">
        <v>103</v>
      </c>
      <c r="D28" s="19">
        <v>6</v>
      </c>
      <c r="E28" s="19">
        <v>2</v>
      </c>
      <c r="F28" s="14">
        <v>60</v>
      </c>
      <c r="H28" s="2">
        <f t="shared" si="0"/>
        <v>0</v>
      </c>
      <c r="I28" s="2">
        <f t="shared" si="1"/>
        <v>0</v>
      </c>
      <c r="J28" s="19">
        <v>1</v>
      </c>
      <c r="K28" s="14">
        <v>40</v>
      </c>
      <c r="M28" s="2">
        <f t="shared" si="2"/>
        <v>0</v>
      </c>
      <c r="N28" s="2">
        <f t="shared" si="3"/>
        <v>0</v>
      </c>
      <c r="O28" s="17">
        <f t="shared" si="4"/>
        <v>100</v>
      </c>
      <c r="P28" s="2">
        <f t="shared" si="5"/>
        <v>0</v>
      </c>
      <c r="Q28" s="19">
        <f t="shared" si="6"/>
        <v>1</v>
      </c>
      <c r="R28" s="6">
        <f t="shared" si="7"/>
        <v>0</v>
      </c>
      <c r="S28" s="19">
        <v>10</v>
      </c>
      <c r="T28" s="2">
        <v>27.2</v>
      </c>
      <c r="U28" s="2">
        <v>13.4</v>
      </c>
      <c r="V28" s="19">
        <v>7</v>
      </c>
      <c r="W28" s="2">
        <v>37.6</v>
      </c>
      <c r="X28" s="43"/>
      <c r="Y28" s="49">
        <v>1</v>
      </c>
    </row>
    <row r="29" spans="1:25">
      <c r="A29" s="60" t="s">
        <v>62</v>
      </c>
      <c r="B29" s="8">
        <v>41119</v>
      </c>
      <c r="C29" s="60" t="s">
        <v>103</v>
      </c>
      <c r="D29" s="19">
        <v>7</v>
      </c>
      <c r="E29" s="19">
        <v>2</v>
      </c>
      <c r="F29" s="14">
        <v>60</v>
      </c>
      <c r="H29" s="2">
        <f t="shared" si="0"/>
        <v>0</v>
      </c>
      <c r="I29" s="2">
        <f t="shared" si="1"/>
        <v>0</v>
      </c>
      <c r="J29" s="19">
        <v>1</v>
      </c>
      <c r="K29" s="14">
        <v>40</v>
      </c>
      <c r="M29" s="2">
        <f t="shared" si="2"/>
        <v>0</v>
      </c>
      <c r="N29" s="2">
        <f t="shared" si="3"/>
        <v>0</v>
      </c>
      <c r="O29" s="17">
        <f t="shared" si="4"/>
        <v>100</v>
      </c>
      <c r="P29" s="2">
        <f t="shared" si="5"/>
        <v>0</v>
      </c>
      <c r="Q29" s="19">
        <f t="shared" si="6"/>
        <v>1</v>
      </c>
      <c r="R29" s="6">
        <f t="shared" si="7"/>
        <v>0</v>
      </c>
      <c r="S29" s="19">
        <v>6</v>
      </c>
      <c r="T29" s="2">
        <v>16.2</v>
      </c>
      <c r="U29" s="2">
        <v>6.2</v>
      </c>
      <c r="V29" s="19">
        <v>7</v>
      </c>
      <c r="W29" s="2">
        <v>4.5999999999999996</v>
      </c>
      <c r="X29" s="43"/>
      <c r="Y29" s="49">
        <v>1</v>
      </c>
    </row>
    <row r="30" spans="1:25">
      <c r="A30" s="60" t="s">
        <v>63</v>
      </c>
      <c r="B30" s="8">
        <v>41119</v>
      </c>
      <c r="C30" s="60" t="s">
        <v>103</v>
      </c>
      <c r="D30" s="19">
        <v>9</v>
      </c>
      <c r="E30" s="19">
        <v>6</v>
      </c>
      <c r="F30" s="14">
        <v>100</v>
      </c>
      <c r="H30" s="2">
        <f t="shared" si="0"/>
        <v>340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100</v>
      </c>
      <c r="P30" s="2">
        <f t="shared" si="5"/>
        <v>340</v>
      </c>
      <c r="Q30" s="19">
        <f t="shared" si="6"/>
        <v>1</v>
      </c>
      <c r="R30" s="6">
        <f t="shared" si="7"/>
        <v>1</v>
      </c>
      <c r="S30" s="19">
        <v>6</v>
      </c>
      <c r="T30" s="2">
        <v>6.8</v>
      </c>
      <c r="U30" s="2">
        <v>3.6</v>
      </c>
      <c r="V30" s="19">
        <v>1</v>
      </c>
      <c r="W30" s="2">
        <v>2.4</v>
      </c>
      <c r="X30" s="43"/>
      <c r="Y30" s="49">
        <v>1</v>
      </c>
    </row>
    <row r="31" spans="1:25">
      <c r="A31" s="60" t="s">
        <v>64</v>
      </c>
      <c r="B31" s="8">
        <v>41119</v>
      </c>
      <c r="C31" s="60" t="s">
        <v>103</v>
      </c>
      <c r="D31" s="19">
        <v>10</v>
      </c>
      <c r="E31" s="19">
        <v>6</v>
      </c>
      <c r="F31" s="14">
        <v>60</v>
      </c>
      <c r="H31" s="2">
        <f t="shared" si="0"/>
        <v>198</v>
      </c>
      <c r="I31" s="2">
        <f t="shared" si="1"/>
        <v>0</v>
      </c>
      <c r="J31" s="19">
        <v>8</v>
      </c>
      <c r="K31" s="14">
        <v>40</v>
      </c>
      <c r="M31" s="2">
        <f t="shared" si="2"/>
        <v>0</v>
      </c>
      <c r="N31" s="2">
        <f t="shared" si="3"/>
        <v>0</v>
      </c>
      <c r="O31" s="17">
        <f t="shared" si="4"/>
        <v>100</v>
      </c>
      <c r="P31" s="2">
        <f t="shared" si="5"/>
        <v>198</v>
      </c>
      <c r="Q31" s="19">
        <f t="shared" si="6"/>
        <v>1</v>
      </c>
      <c r="R31" s="6">
        <f t="shared" si="7"/>
        <v>1</v>
      </c>
      <c r="S31" s="19">
        <v>6</v>
      </c>
      <c r="T31" s="2">
        <v>4.4000000000000004</v>
      </c>
      <c r="U31" s="2">
        <v>2.8</v>
      </c>
      <c r="V31" s="19">
        <v>1</v>
      </c>
      <c r="W31" s="2">
        <v>6.6</v>
      </c>
      <c r="X31" s="43"/>
      <c r="Y31" s="49">
        <v>1.5</v>
      </c>
    </row>
    <row r="32" spans="1:25">
      <c r="A32" s="60" t="s">
        <v>65</v>
      </c>
      <c r="B32" s="8">
        <v>41119</v>
      </c>
      <c r="C32" s="60" t="s">
        <v>103</v>
      </c>
      <c r="D32" s="19">
        <v>11</v>
      </c>
      <c r="E32" s="19">
        <v>9</v>
      </c>
      <c r="F32" s="14">
        <v>60</v>
      </c>
      <c r="H32" s="2">
        <f t="shared" si="0"/>
        <v>0</v>
      </c>
      <c r="I32" s="2">
        <f t="shared" si="1"/>
        <v>0</v>
      </c>
      <c r="J32" s="19">
        <v>1</v>
      </c>
      <c r="K32" s="14">
        <v>40</v>
      </c>
      <c r="M32" s="2">
        <f t="shared" si="2"/>
        <v>0</v>
      </c>
      <c r="N32" s="2">
        <f t="shared" si="3"/>
        <v>0</v>
      </c>
      <c r="O32" s="17">
        <f t="shared" si="4"/>
        <v>100</v>
      </c>
      <c r="P32" s="2">
        <f t="shared" si="5"/>
        <v>0</v>
      </c>
      <c r="Q32" s="19">
        <f t="shared" si="6"/>
        <v>1</v>
      </c>
      <c r="R32" s="6">
        <f t="shared" si="7"/>
        <v>0</v>
      </c>
      <c r="S32" s="19">
        <v>8</v>
      </c>
      <c r="T32" s="2">
        <v>21.2</v>
      </c>
      <c r="U32" s="2">
        <v>9</v>
      </c>
      <c r="V32" s="19">
        <v>7</v>
      </c>
      <c r="W32" s="2">
        <v>15.2</v>
      </c>
      <c r="X32" s="43"/>
      <c r="Y32" s="49">
        <v>1</v>
      </c>
    </row>
    <row r="33" spans="1:25">
      <c r="A33" s="60" t="s">
        <v>66</v>
      </c>
      <c r="B33" s="8"/>
      <c r="C33" s="60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60" t="s">
        <v>67</v>
      </c>
      <c r="B34" s="8"/>
      <c r="C34" s="60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1330</v>
      </c>
      <c r="G36" s="14">
        <f>SUM(G5:G35)</f>
        <v>220</v>
      </c>
      <c r="H36" s="14">
        <f>SUM(H5:H35)</f>
        <v>1062</v>
      </c>
      <c r="I36" s="14">
        <f>SUM(I5:I35)</f>
        <v>71</v>
      </c>
      <c r="J36" s="76"/>
      <c r="K36" s="2">
        <f t="shared" ref="K36:N36" si="8">SUM(K5:K35)</f>
        <v>330</v>
      </c>
      <c r="L36" s="14">
        <f t="shared" si="8"/>
        <v>130</v>
      </c>
      <c r="M36" s="14">
        <f t="shared" si="8"/>
        <v>448</v>
      </c>
      <c r="N36" s="14">
        <f t="shared" si="8"/>
        <v>74</v>
      </c>
      <c r="O36" s="17">
        <f>SUM(O5:O35)</f>
        <v>2010</v>
      </c>
      <c r="P36" s="2">
        <f>SUM(P5:P35)</f>
        <v>1655</v>
      </c>
      <c r="Q36" s="19">
        <f>SUM(Q5:Q35)</f>
        <v>20</v>
      </c>
      <c r="R36" s="19">
        <f>SUM(R5:R35)</f>
        <v>7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1645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1660</v>
      </c>
      <c r="L39" s="14">
        <f>G36+L36</f>
        <v>350</v>
      </c>
      <c r="M39" s="14">
        <f>O36</f>
        <v>2010</v>
      </c>
      <c r="O39" s="21" t="s">
        <v>22</v>
      </c>
      <c r="P39" s="23">
        <f>IF(R36=0,0,R36/Q36)</f>
        <v>0.35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1510</v>
      </c>
      <c r="L40" s="80">
        <f>I36+N36</f>
        <v>145</v>
      </c>
      <c r="M40" s="80">
        <f>P36</f>
        <v>1655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-150</v>
      </c>
      <c r="L41" s="14">
        <f>L40-L39</f>
        <v>-205</v>
      </c>
      <c r="M41" s="14">
        <f>M40-M39</f>
        <v>-355</v>
      </c>
      <c r="O41" s="21" t="s">
        <v>26</v>
      </c>
      <c r="P41" s="22">
        <f>P38*P39</f>
        <v>575.75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-9.036144578313253E-2</v>
      </c>
      <c r="L42" s="82">
        <f>L41/MAX(1,L39)</f>
        <v>-0.58571428571428574</v>
      </c>
      <c r="M42" s="82">
        <f>M41/MAX(1,M39)</f>
        <v>-0.17661691542288557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60" t="s">
        <v>9</v>
      </c>
      <c r="B46" s="8">
        <v>41091</v>
      </c>
      <c r="C46" s="60" t="s">
        <v>84</v>
      </c>
      <c r="D46" s="19">
        <v>6</v>
      </c>
      <c r="E46" s="19">
        <v>8</v>
      </c>
      <c r="F46" s="14">
        <v>50</v>
      </c>
      <c r="G46" s="14">
        <v>50</v>
      </c>
      <c r="H46" s="2">
        <f t="shared" ref="H46:H53" si="9">IF(E46=S46,F46/2*MIN(T46,42),0)*Y46</f>
        <v>192.5</v>
      </c>
      <c r="I46" s="2">
        <f t="shared" ref="I46:I53" si="10">IF(E46=S46,G46/2*MIN(U46,22),IF(E46=V46,G46/2*MIN(W46,22),0))*Y46</f>
        <v>90</v>
      </c>
      <c r="J46" s="19"/>
      <c r="K46" s="14"/>
      <c r="M46" s="2">
        <f t="shared" ref="M46:M53" si="11">IF(J46=S46,K46/2*MIN(T46,42),0)*Y46</f>
        <v>0</v>
      </c>
      <c r="N46" s="2">
        <f t="shared" ref="N46:N53" si="12">IF(J46=S46,L46/2*MIN(U46,22),IF(J46=V46,L46/2*MIN(W46,22),0))*Y46</f>
        <v>0</v>
      </c>
      <c r="O46" s="17">
        <f t="shared" ref="O46:O53" si="13">F46+G46+K46+L46</f>
        <v>100</v>
      </c>
      <c r="P46" s="2">
        <f t="shared" ref="P46:P53" si="14">(H46+I46+M46+N46)</f>
        <v>282.5</v>
      </c>
      <c r="Q46" s="19">
        <f t="shared" ref="Q46:Q53" si="15">IF(B46&gt;1/1/2000,1,0)</f>
        <v>1</v>
      </c>
      <c r="R46" s="6">
        <f t="shared" ref="R46:R53" si="16">IF(H46&gt;0,1,IF(I46&gt;0,1,IF(M46&gt;0,1,IF(N46&gt;0,1,0))))</f>
        <v>1</v>
      </c>
      <c r="S46" s="19">
        <v>8</v>
      </c>
      <c r="T46" s="2">
        <v>7.7</v>
      </c>
      <c r="U46" s="2">
        <v>3.6</v>
      </c>
      <c r="V46" s="19">
        <v>5</v>
      </c>
      <c r="W46" s="2">
        <v>4.9000000000000004</v>
      </c>
      <c r="X46" s="43"/>
      <c r="Y46" s="49">
        <v>1</v>
      </c>
    </row>
    <row r="47" spans="1:25">
      <c r="A47" s="60" t="s">
        <v>39</v>
      </c>
      <c r="B47" s="8">
        <v>41097</v>
      </c>
      <c r="C47" s="60" t="s">
        <v>86</v>
      </c>
      <c r="D47" s="19">
        <v>8</v>
      </c>
      <c r="E47" s="19">
        <v>2</v>
      </c>
      <c r="F47" s="14">
        <v>50</v>
      </c>
      <c r="G47" s="14">
        <v>50</v>
      </c>
      <c r="H47" s="2">
        <f t="shared" si="9"/>
        <v>0</v>
      </c>
      <c r="I47" s="2">
        <f t="shared" si="10"/>
        <v>0</v>
      </c>
      <c r="J47" s="19"/>
      <c r="K47" s="14"/>
      <c r="M47" s="2">
        <f t="shared" si="11"/>
        <v>0</v>
      </c>
      <c r="N47" s="2">
        <f t="shared" si="12"/>
        <v>0</v>
      </c>
      <c r="O47" s="17">
        <f t="shared" si="13"/>
        <v>100</v>
      </c>
      <c r="P47" s="2">
        <f t="shared" si="14"/>
        <v>0</v>
      </c>
      <c r="Q47" s="19">
        <f t="shared" si="15"/>
        <v>1</v>
      </c>
      <c r="R47" s="6">
        <f t="shared" si="16"/>
        <v>0</v>
      </c>
      <c r="S47" s="19">
        <v>5</v>
      </c>
      <c r="T47" s="2">
        <v>8</v>
      </c>
      <c r="U47" s="2">
        <v>3.8</v>
      </c>
      <c r="V47" s="19">
        <v>7</v>
      </c>
      <c r="W47" s="2">
        <v>7.2</v>
      </c>
      <c r="X47" s="43"/>
      <c r="Y47" s="49">
        <v>1</v>
      </c>
    </row>
    <row r="48" spans="1:25">
      <c r="A48" s="60" t="s">
        <v>40</v>
      </c>
      <c r="B48" s="8">
        <v>41104</v>
      </c>
      <c r="C48" s="60" t="s">
        <v>112</v>
      </c>
      <c r="D48" s="19">
        <v>6</v>
      </c>
      <c r="E48" s="19">
        <v>6</v>
      </c>
      <c r="F48" s="14">
        <v>80</v>
      </c>
      <c r="G48" s="14">
        <v>10</v>
      </c>
      <c r="H48" s="2">
        <f t="shared" si="9"/>
        <v>0</v>
      </c>
      <c r="I48" s="2">
        <f t="shared" si="10"/>
        <v>0</v>
      </c>
      <c r="J48" s="19"/>
      <c r="K48" s="14"/>
      <c r="L48" s="14">
        <v>10</v>
      </c>
      <c r="M48" s="2">
        <f t="shared" si="11"/>
        <v>0</v>
      </c>
      <c r="N48" s="2">
        <f t="shared" si="12"/>
        <v>0</v>
      </c>
      <c r="O48" s="17">
        <f t="shared" si="13"/>
        <v>100</v>
      </c>
      <c r="P48" s="2">
        <f t="shared" si="14"/>
        <v>0</v>
      </c>
      <c r="Q48" s="19">
        <f t="shared" si="15"/>
        <v>1</v>
      </c>
      <c r="R48" s="6">
        <f t="shared" si="16"/>
        <v>0</v>
      </c>
      <c r="S48" s="19">
        <v>7</v>
      </c>
      <c r="T48" s="2">
        <v>11</v>
      </c>
      <c r="U48" s="2">
        <v>6</v>
      </c>
      <c r="V48" s="19">
        <v>3</v>
      </c>
      <c r="W48" s="2">
        <v>5.6</v>
      </c>
      <c r="X48" s="43"/>
      <c r="Y48" s="49">
        <v>1</v>
      </c>
    </row>
    <row r="49" spans="1:25">
      <c r="A49" s="60" t="s">
        <v>41</v>
      </c>
      <c r="B49" s="8">
        <v>41104</v>
      </c>
      <c r="C49" s="60" t="s">
        <v>112</v>
      </c>
      <c r="D49" s="19">
        <v>9</v>
      </c>
      <c r="E49" s="19">
        <v>2</v>
      </c>
      <c r="F49" s="14">
        <v>80</v>
      </c>
      <c r="G49" s="14">
        <v>10</v>
      </c>
      <c r="H49" s="2">
        <f t="shared" si="9"/>
        <v>0</v>
      </c>
      <c r="I49" s="2">
        <f t="shared" si="10"/>
        <v>0</v>
      </c>
      <c r="J49" s="19">
        <v>9</v>
      </c>
      <c r="K49" s="14"/>
      <c r="L49" s="14">
        <v>10</v>
      </c>
      <c r="M49" s="2">
        <f t="shared" si="11"/>
        <v>0</v>
      </c>
      <c r="N49" s="2">
        <f t="shared" si="12"/>
        <v>16</v>
      </c>
      <c r="O49" s="17">
        <f t="shared" si="13"/>
        <v>100</v>
      </c>
      <c r="P49" s="2">
        <f t="shared" si="14"/>
        <v>16</v>
      </c>
      <c r="Q49" s="19">
        <f t="shared" si="15"/>
        <v>1</v>
      </c>
      <c r="R49" s="6">
        <f t="shared" si="16"/>
        <v>1</v>
      </c>
      <c r="S49" s="19">
        <v>8</v>
      </c>
      <c r="T49" s="2">
        <v>10.6</v>
      </c>
      <c r="U49" s="2">
        <v>4.5999999999999996</v>
      </c>
      <c r="V49" s="19">
        <v>9</v>
      </c>
      <c r="W49" s="2">
        <v>3.2</v>
      </c>
      <c r="X49" s="43"/>
      <c r="Y49" s="49">
        <v>1</v>
      </c>
    </row>
    <row r="50" spans="1:25">
      <c r="A50" s="60" t="s">
        <v>42</v>
      </c>
      <c r="B50" s="8">
        <v>41109</v>
      </c>
      <c r="C50" s="60" t="s">
        <v>128</v>
      </c>
      <c r="D50" s="19">
        <v>3</v>
      </c>
      <c r="E50" s="19">
        <v>4</v>
      </c>
      <c r="F50" s="14">
        <v>80</v>
      </c>
      <c r="G50" s="14">
        <v>10</v>
      </c>
      <c r="H50" s="2">
        <f t="shared" si="9"/>
        <v>0</v>
      </c>
      <c r="I50" s="2">
        <f t="shared" si="10"/>
        <v>0</v>
      </c>
      <c r="J50" s="19">
        <v>2</v>
      </c>
      <c r="K50" s="14"/>
      <c r="L50" s="14">
        <v>10</v>
      </c>
      <c r="M50" s="2">
        <f t="shared" si="11"/>
        <v>0</v>
      </c>
      <c r="N50" s="2">
        <f t="shared" si="12"/>
        <v>0</v>
      </c>
      <c r="O50" s="17">
        <f t="shared" si="13"/>
        <v>100</v>
      </c>
      <c r="P50" s="2">
        <f t="shared" si="14"/>
        <v>0</v>
      </c>
      <c r="Q50" s="19">
        <f t="shared" si="15"/>
        <v>1</v>
      </c>
      <c r="R50" s="6">
        <f t="shared" si="16"/>
        <v>0</v>
      </c>
      <c r="S50" s="19">
        <v>1</v>
      </c>
      <c r="T50" s="2">
        <v>14.8</v>
      </c>
      <c r="U50" s="2">
        <v>5.4</v>
      </c>
      <c r="V50" s="19">
        <v>6</v>
      </c>
      <c r="W50" s="2">
        <v>4.2</v>
      </c>
      <c r="X50" s="43"/>
      <c r="Y50" s="49">
        <v>1</v>
      </c>
    </row>
    <row r="51" spans="1:25">
      <c r="A51" s="60" t="s">
        <v>43</v>
      </c>
      <c r="B51" s="8">
        <v>41109</v>
      </c>
      <c r="C51" s="60" t="s">
        <v>128</v>
      </c>
      <c r="D51" s="19">
        <v>5</v>
      </c>
      <c r="E51" s="19">
        <v>3</v>
      </c>
      <c r="F51" s="14">
        <v>80</v>
      </c>
      <c r="G51" s="14">
        <v>10</v>
      </c>
      <c r="H51" s="2">
        <f t="shared" si="9"/>
        <v>0</v>
      </c>
      <c r="I51" s="2">
        <f t="shared" si="10"/>
        <v>0</v>
      </c>
      <c r="J51" s="19">
        <v>6</v>
      </c>
      <c r="K51" s="14"/>
      <c r="L51" s="14">
        <v>10</v>
      </c>
      <c r="M51" s="2">
        <f t="shared" si="11"/>
        <v>0</v>
      </c>
      <c r="N51" s="2">
        <f t="shared" si="12"/>
        <v>0</v>
      </c>
      <c r="O51" s="17">
        <f t="shared" si="13"/>
        <v>100</v>
      </c>
      <c r="P51" s="2">
        <f t="shared" si="14"/>
        <v>0</v>
      </c>
      <c r="Q51" s="19">
        <f t="shared" si="15"/>
        <v>1</v>
      </c>
      <c r="R51" s="6">
        <f t="shared" si="16"/>
        <v>0</v>
      </c>
      <c r="S51" s="19">
        <v>2</v>
      </c>
      <c r="T51" s="2">
        <v>10.8</v>
      </c>
      <c r="U51" s="2">
        <v>5.6</v>
      </c>
      <c r="V51" s="19">
        <v>8</v>
      </c>
      <c r="W51" s="2">
        <v>4.2</v>
      </c>
      <c r="X51" s="43"/>
      <c r="Y51" s="49">
        <v>1</v>
      </c>
    </row>
    <row r="52" spans="1:25">
      <c r="A52" s="60" t="s">
        <v>44</v>
      </c>
      <c r="B52" s="8">
        <v>41110</v>
      </c>
      <c r="C52" s="60" t="s">
        <v>133</v>
      </c>
      <c r="D52" s="19">
        <v>4</v>
      </c>
      <c r="E52" s="19">
        <v>5</v>
      </c>
      <c r="F52" s="14">
        <v>80</v>
      </c>
      <c r="G52" s="14">
        <v>10</v>
      </c>
      <c r="H52" s="2">
        <f t="shared" si="9"/>
        <v>0</v>
      </c>
      <c r="I52" s="2">
        <f t="shared" si="10"/>
        <v>0</v>
      </c>
      <c r="J52" s="19">
        <v>8</v>
      </c>
      <c r="K52" s="14"/>
      <c r="L52" s="14">
        <v>10</v>
      </c>
      <c r="M52" s="2">
        <f t="shared" si="11"/>
        <v>0</v>
      </c>
      <c r="N52" s="2">
        <f t="shared" si="12"/>
        <v>15</v>
      </c>
      <c r="O52" s="17">
        <f t="shared" si="13"/>
        <v>100</v>
      </c>
      <c r="P52" s="2">
        <f t="shared" si="14"/>
        <v>15</v>
      </c>
      <c r="Q52" s="19">
        <f t="shared" si="15"/>
        <v>1</v>
      </c>
      <c r="R52" s="6">
        <f t="shared" si="16"/>
        <v>1</v>
      </c>
      <c r="S52" s="19">
        <v>6</v>
      </c>
      <c r="T52" s="2">
        <v>3.2</v>
      </c>
      <c r="U52" s="2">
        <v>2.2999999999999998</v>
      </c>
      <c r="V52" s="19">
        <v>8</v>
      </c>
      <c r="W52" s="2">
        <v>3</v>
      </c>
      <c r="X52" s="43"/>
      <c r="Y52" s="49">
        <v>1</v>
      </c>
    </row>
    <row r="53" spans="1:25">
      <c r="A53" s="60" t="s">
        <v>45</v>
      </c>
      <c r="B53" s="8">
        <v>41110</v>
      </c>
      <c r="C53" s="60" t="s">
        <v>133</v>
      </c>
      <c r="D53" s="19">
        <v>8</v>
      </c>
      <c r="E53" s="19">
        <v>3</v>
      </c>
      <c r="F53" s="14">
        <v>80</v>
      </c>
      <c r="G53" s="14">
        <v>10</v>
      </c>
      <c r="H53" s="2">
        <f t="shared" si="9"/>
        <v>0</v>
      </c>
      <c r="I53" s="2">
        <f t="shared" si="10"/>
        <v>47</v>
      </c>
      <c r="J53" s="19">
        <v>7</v>
      </c>
      <c r="K53" s="14"/>
      <c r="L53" s="14">
        <v>10</v>
      </c>
      <c r="M53" s="2">
        <f t="shared" si="11"/>
        <v>0</v>
      </c>
      <c r="N53" s="2">
        <f t="shared" si="12"/>
        <v>0</v>
      </c>
      <c r="O53" s="17">
        <f t="shared" si="13"/>
        <v>100</v>
      </c>
      <c r="P53" s="2">
        <f t="shared" si="14"/>
        <v>47</v>
      </c>
      <c r="Q53" s="19">
        <f t="shared" si="15"/>
        <v>1</v>
      </c>
      <c r="R53" s="6">
        <f t="shared" si="16"/>
        <v>1</v>
      </c>
      <c r="S53" s="19">
        <v>5</v>
      </c>
      <c r="T53" s="2">
        <v>14.2</v>
      </c>
      <c r="U53" s="2">
        <v>7.4</v>
      </c>
      <c r="V53" s="19">
        <v>3</v>
      </c>
      <c r="W53" s="2">
        <v>9.4</v>
      </c>
      <c r="X53" s="43"/>
      <c r="Y53" s="49">
        <v>1</v>
      </c>
    </row>
    <row r="54" spans="1:25">
      <c r="A54" s="110"/>
      <c r="B54" s="8"/>
      <c r="C54" s="110"/>
      <c r="D54" s="19"/>
      <c r="E54" s="19"/>
      <c r="H54" s="2"/>
      <c r="I54" s="2"/>
      <c r="J54" s="19"/>
      <c r="K54" s="14"/>
      <c r="M54" s="2"/>
      <c r="N54" s="2"/>
      <c r="S54" s="19"/>
      <c r="V54" s="19"/>
      <c r="X54" s="43"/>
      <c r="Y54" s="49"/>
    </row>
    <row r="55" spans="1:25">
      <c r="K55" s="22" t="s">
        <v>20</v>
      </c>
      <c r="L55" s="21"/>
      <c r="M55" s="21"/>
      <c r="N55" s="21"/>
      <c r="O55" s="54"/>
      <c r="P55" s="22"/>
      <c r="Q55" s="55">
        <f>SUM(Q36:Q49)</f>
        <v>24</v>
      </c>
      <c r="R55" s="55">
        <f>SUM(R36:R49)</f>
        <v>9</v>
      </c>
      <c r="S55" s="19"/>
      <c r="V55" s="19"/>
    </row>
    <row r="56" spans="1:25">
      <c r="S56" s="19"/>
      <c r="V56" s="19"/>
    </row>
    <row r="57" spans="1:25">
      <c r="S57" s="19"/>
      <c r="V57" s="19"/>
    </row>
    <row r="58" spans="1:25">
      <c r="S58" s="19"/>
      <c r="V58" s="19"/>
    </row>
    <row r="59" spans="1:25">
      <c r="S59" s="19"/>
      <c r="V59" s="19"/>
    </row>
    <row r="60" spans="1:25">
      <c r="S60" s="19"/>
      <c r="V60" s="19"/>
    </row>
    <row r="61" spans="1:25">
      <c r="S61" s="19"/>
      <c r="V61" s="19"/>
    </row>
    <row r="62" spans="1:25">
      <c r="S62" s="19"/>
      <c r="V62" s="19"/>
    </row>
    <row r="63" spans="1:25">
      <c r="S63" s="19"/>
      <c r="V63" s="19"/>
    </row>
    <row r="64" spans="1:25">
      <c r="S64" s="19"/>
      <c r="V64" s="19"/>
    </row>
    <row r="65" spans="19:22" customFormat="1">
      <c r="S65" s="19"/>
      <c r="T65" s="2"/>
      <c r="U65" s="2"/>
      <c r="V65" s="19"/>
    </row>
    <row r="66" spans="19:22" customFormat="1">
      <c r="S66" s="19"/>
      <c r="T66" s="2"/>
      <c r="U66" s="2"/>
      <c r="V66" s="19"/>
    </row>
    <row r="67" spans="19:22" customFormat="1">
      <c r="S67" s="19"/>
      <c r="T67" s="2"/>
      <c r="U67" s="2"/>
      <c r="V67" s="19"/>
    </row>
    <row r="68" spans="19:22" customFormat="1">
      <c r="S68" s="19"/>
      <c r="T68" s="2"/>
      <c r="U68" s="2"/>
      <c r="V68" s="19"/>
    </row>
    <row r="69" spans="19:22" customFormat="1">
      <c r="S69" s="19"/>
      <c r="T69" s="2"/>
      <c r="U69" s="2"/>
      <c r="V69" s="19"/>
    </row>
    <row r="70" spans="19:22" customFormat="1">
      <c r="S70" s="19"/>
      <c r="T70" s="2"/>
      <c r="U70" s="2"/>
      <c r="V70" s="19"/>
    </row>
    <row r="71" spans="19:22" customFormat="1">
      <c r="S71" s="19"/>
      <c r="T71" s="2"/>
      <c r="U71" s="2"/>
      <c r="V71" s="19"/>
    </row>
    <row r="72" spans="19:22" customFormat="1">
      <c r="S72" s="19"/>
      <c r="T72" s="2"/>
      <c r="U72" s="2"/>
      <c r="V72" s="19"/>
    </row>
    <row r="73" spans="19:22" customFormat="1">
      <c r="S73" s="19"/>
      <c r="T73" s="2"/>
      <c r="U73" s="2"/>
      <c r="V73" s="19"/>
    </row>
    <row r="74" spans="19:22" customFormat="1">
      <c r="S74" s="19"/>
      <c r="T74" s="2"/>
      <c r="U74" s="2"/>
      <c r="V74" s="19"/>
    </row>
    <row r="75" spans="19:22" customFormat="1">
      <c r="S75" s="19"/>
      <c r="T75" s="2"/>
      <c r="U75" s="2"/>
      <c r="V75" s="19"/>
    </row>
    <row r="76" spans="19:22" customFormat="1">
      <c r="S76" s="19"/>
      <c r="T76" s="2"/>
      <c r="U76" s="2"/>
      <c r="V76" s="19"/>
    </row>
    <row r="77" spans="19:22" customFormat="1">
      <c r="S77" s="19"/>
      <c r="T77" s="2"/>
      <c r="U77" s="2"/>
      <c r="V77" s="19"/>
    </row>
    <row r="78" spans="19:22" customFormat="1">
      <c r="S78" s="19"/>
      <c r="T78" s="2"/>
      <c r="U78" s="2"/>
      <c r="V78" s="19"/>
    </row>
    <row r="79" spans="19:22" customFormat="1">
      <c r="S79" s="19"/>
      <c r="T79" s="2"/>
      <c r="U79" s="2"/>
      <c r="V79" s="19"/>
    </row>
    <row r="80" spans="19:22" customFormat="1">
      <c r="S80" s="19"/>
      <c r="T80" s="2"/>
      <c r="U80" s="2"/>
      <c r="V80" s="19"/>
    </row>
    <row r="81" spans="19:22" customFormat="1">
      <c r="S81" s="19"/>
      <c r="T81" s="2"/>
      <c r="U81" s="2"/>
      <c r="V81" s="19"/>
    </row>
    <row r="82" spans="19:22" customFormat="1">
      <c r="S82" s="19"/>
      <c r="T82" s="2"/>
      <c r="U82" s="2"/>
      <c r="V82" s="19"/>
    </row>
    <row r="83" spans="19:22" customFormat="1">
      <c r="S83" s="19"/>
      <c r="T83" s="2"/>
      <c r="U83" s="2"/>
      <c r="V83" s="19"/>
    </row>
    <row r="84" spans="19:22" customFormat="1">
      <c r="S84" s="19"/>
      <c r="T84" s="2"/>
      <c r="U84" s="2"/>
      <c r="V84" s="19"/>
    </row>
    <row r="85" spans="19:22" customFormat="1">
      <c r="S85" s="19"/>
      <c r="T85" s="2"/>
      <c r="U85" s="2"/>
      <c r="V85" s="19"/>
    </row>
    <row r="86" spans="19:22" customFormat="1">
      <c r="S86" s="19"/>
      <c r="T86" s="2"/>
      <c r="U86" s="2"/>
      <c r="V86" s="19"/>
    </row>
    <row r="87" spans="19:22" customFormat="1">
      <c r="S87" s="19"/>
      <c r="T87" s="2"/>
      <c r="U87" s="2"/>
      <c r="V87" s="19"/>
    </row>
    <row r="88" spans="19:22" customFormat="1">
      <c r="S88" s="19"/>
      <c r="T88" s="2"/>
      <c r="U88" s="2"/>
      <c r="V88" s="19"/>
    </row>
    <row r="89" spans="19:22" customFormat="1">
      <c r="S89" s="19"/>
      <c r="T89" s="2"/>
      <c r="U89" s="2"/>
      <c r="V89" s="19"/>
    </row>
    <row r="90" spans="19:22" customFormat="1">
      <c r="S90" s="19"/>
      <c r="T90" s="2"/>
      <c r="U90" s="2"/>
      <c r="V90" s="19"/>
    </row>
    <row r="91" spans="19:22" customFormat="1">
      <c r="S91" s="19"/>
      <c r="T91" s="2"/>
      <c r="U91" s="2"/>
      <c r="V91" s="19"/>
    </row>
    <row r="92" spans="19:22" customFormat="1">
      <c r="S92" s="19"/>
      <c r="T92" s="2"/>
      <c r="U92" s="2"/>
      <c r="V92" s="19"/>
    </row>
    <row r="93" spans="19:22" customFormat="1">
      <c r="S93" s="19"/>
      <c r="T93" s="2"/>
      <c r="U93" s="2"/>
      <c r="V93" s="19"/>
    </row>
    <row r="94" spans="19:22" customFormat="1">
      <c r="S94" s="19"/>
      <c r="T94" s="2"/>
      <c r="U94" s="2"/>
      <c r="V94" s="19"/>
    </row>
    <row r="95" spans="19:22" customFormat="1">
      <c r="S95" s="19"/>
      <c r="T95" s="2"/>
      <c r="U95" s="2"/>
      <c r="V95" s="19"/>
    </row>
    <row r="96" spans="19:22" customFormat="1">
      <c r="S96" s="19"/>
      <c r="T96" s="2"/>
      <c r="U96" s="2"/>
      <c r="V96" s="19"/>
    </row>
    <row r="97" spans="19:22" customFormat="1">
      <c r="S97" s="19"/>
      <c r="T97" s="2"/>
      <c r="U97" s="2"/>
      <c r="V97" s="19"/>
    </row>
    <row r="98" spans="19:22" customFormat="1">
      <c r="S98" s="19"/>
      <c r="T98" s="2"/>
      <c r="U98" s="2"/>
      <c r="V98" s="19"/>
    </row>
    <row r="99" spans="19:22" customFormat="1">
      <c r="S99" s="19"/>
      <c r="T99" s="2"/>
      <c r="U99" s="2"/>
      <c r="V99" s="19"/>
    </row>
    <row r="100" spans="19:22" customFormat="1">
      <c r="S100" s="19"/>
      <c r="T100" s="2"/>
      <c r="U100" s="2"/>
      <c r="V100" s="19"/>
    </row>
    <row r="101" spans="19:22" customFormat="1">
      <c r="S101" s="19"/>
      <c r="T101" s="2"/>
      <c r="U101" s="2"/>
      <c r="V101" s="19"/>
    </row>
    <row r="102" spans="19:22" customFormat="1">
      <c r="S102" s="60"/>
      <c r="T102" s="2"/>
      <c r="U102" s="2"/>
      <c r="V102" s="19"/>
    </row>
    <row r="103" spans="19:22" customFormat="1">
      <c r="S103" s="60"/>
      <c r="T103" s="2"/>
      <c r="U103" s="2"/>
      <c r="V103" s="19"/>
    </row>
    <row r="104" spans="19:22" customFormat="1">
      <c r="S104" s="60"/>
      <c r="T104" s="2"/>
      <c r="U104" s="2"/>
      <c r="V104" s="19"/>
    </row>
    <row r="105" spans="19:22" customFormat="1">
      <c r="S105" s="60"/>
      <c r="T105" s="2"/>
      <c r="U105" s="2"/>
      <c r="V105" s="19"/>
    </row>
    <row r="106" spans="19:22" customFormat="1">
      <c r="S106" s="60"/>
      <c r="T106" s="2"/>
      <c r="U106" s="2"/>
      <c r="V106" s="19"/>
    </row>
    <row r="107" spans="19:22" customFormat="1">
      <c r="S107" s="60"/>
      <c r="T107" s="2"/>
      <c r="U107" s="2"/>
      <c r="V107" s="19"/>
    </row>
    <row r="108" spans="19:22" customFormat="1">
      <c r="S108" s="60"/>
      <c r="T108" s="2"/>
      <c r="U108" s="2"/>
      <c r="V108" s="19"/>
    </row>
    <row r="109" spans="19:22" customFormat="1">
      <c r="S109" s="60"/>
      <c r="T109" s="2"/>
      <c r="U109" s="2"/>
      <c r="V109" s="19"/>
    </row>
    <row r="110" spans="19:22" customFormat="1">
      <c r="S110" s="60"/>
      <c r="T110" s="2"/>
      <c r="U110" s="2"/>
      <c r="V110" s="19"/>
    </row>
    <row r="111" spans="19:22" customFormat="1">
      <c r="S111" s="60"/>
      <c r="T111" s="2"/>
      <c r="U111" s="2"/>
      <c r="V111" s="19"/>
    </row>
    <row r="112" spans="19:22" customFormat="1">
      <c r="S112" s="60"/>
      <c r="T112" s="2"/>
      <c r="U112" s="2"/>
      <c r="V112" s="19"/>
    </row>
    <row r="113" spans="22:22" customFormat="1">
      <c r="V113" s="19"/>
    </row>
    <row r="114" spans="22:22" customFormat="1">
      <c r="V114" s="19"/>
    </row>
    <row r="115" spans="22:22" customFormat="1">
      <c r="V115" s="19"/>
    </row>
    <row r="116" spans="22:22" customFormat="1">
      <c r="V116" s="19"/>
    </row>
    <row r="117" spans="22:22" customFormat="1">
      <c r="V117" s="19"/>
    </row>
    <row r="118" spans="22:22" customFormat="1">
      <c r="V118" s="19"/>
    </row>
    <row r="119" spans="22:22" customFormat="1">
      <c r="V119" s="19"/>
    </row>
    <row r="120" spans="22:22" customFormat="1">
      <c r="V120" s="19"/>
    </row>
    <row r="121" spans="22:22" customFormat="1">
      <c r="V121" s="19"/>
    </row>
    <row r="122" spans="22:22" customFormat="1">
      <c r="V122" s="19"/>
    </row>
    <row r="123" spans="22:22" customFormat="1">
      <c r="V123" s="19"/>
    </row>
    <row r="124" spans="22:22" customFormat="1">
      <c r="V124" s="19"/>
    </row>
    <row r="125" spans="22:22" customFormat="1">
      <c r="V125" s="19"/>
    </row>
    <row r="126" spans="22:22" customFormat="1">
      <c r="V126" s="19"/>
    </row>
    <row r="127" spans="22:22" customFormat="1">
      <c r="V127" s="19"/>
    </row>
    <row r="128" spans="22:22" customFormat="1">
      <c r="V128" s="19"/>
    </row>
    <row r="129" spans="22:22" customFormat="1">
      <c r="V129" s="19"/>
    </row>
    <row r="130" spans="22:22" customFormat="1">
      <c r="V130" s="19"/>
    </row>
    <row r="131" spans="22:22" customFormat="1">
      <c r="V131" s="19"/>
    </row>
    <row r="132" spans="22:22" customFormat="1">
      <c r="V132" s="19"/>
    </row>
    <row r="133" spans="22:22" customFormat="1">
      <c r="V133" s="19"/>
    </row>
    <row r="134" spans="22:22" customFormat="1">
      <c r="V134" s="19"/>
    </row>
    <row r="135" spans="22:22" customFormat="1">
      <c r="V135" s="19"/>
    </row>
    <row r="136" spans="22:22" customFormat="1">
      <c r="V136" s="19"/>
    </row>
    <row r="137" spans="22:22" customFormat="1">
      <c r="V137" s="19"/>
    </row>
    <row r="138" spans="22:22" customFormat="1">
      <c r="V138" s="19"/>
    </row>
    <row r="139" spans="22:22" customFormat="1">
      <c r="V139" s="19"/>
    </row>
    <row r="140" spans="22:22" customFormat="1">
      <c r="V140" s="19"/>
    </row>
    <row r="141" spans="22:22" customFormat="1">
      <c r="V141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228" priority="14" operator="lessThan">
      <formula>0</formula>
    </cfRule>
  </conditionalFormatting>
  <conditionalFormatting sqref="L45">
    <cfRule type="cellIs" dxfId="227" priority="13" operator="lessThan">
      <formula>0</formula>
    </cfRule>
  </conditionalFormatting>
  <conditionalFormatting sqref="M45">
    <cfRule type="cellIs" dxfId="226" priority="12" operator="lessThan">
      <formula>0</formula>
    </cfRule>
  </conditionalFormatting>
  <conditionalFormatting sqref="K45">
    <cfRule type="cellIs" dxfId="225" priority="11" operator="lessThan">
      <formula>0</formula>
    </cfRule>
  </conditionalFormatting>
  <conditionalFormatting sqref="L45">
    <cfRule type="cellIs" dxfId="224" priority="10" operator="lessThan">
      <formula>0</formula>
    </cfRule>
  </conditionalFormatting>
  <conditionalFormatting sqref="M45">
    <cfRule type="cellIs" dxfId="223" priority="9" operator="lessThan">
      <formula>0</formula>
    </cfRule>
  </conditionalFormatting>
  <conditionalFormatting sqref="K41">
    <cfRule type="cellIs" dxfId="222" priority="8" operator="lessThan">
      <formula>0</formula>
    </cfRule>
  </conditionalFormatting>
  <conditionalFormatting sqref="L41">
    <cfRule type="cellIs" dxfId="221" priority="7" operator="lessThan">
      <formula>0</formula>
    </cfRule>
  </conditionalFormatting>
  <conditionalFormatting sqref="M41">
    <cfRule type="cellIs" dxfId="220" priority="6" operator="lessThan">
      <formula>0</formula>
    </cfRule>
  </conditionalFormatting>
  <conditionalFormatting sqref="K42">
    <cfRule type="cellIs" dxfId="219" priority="5" operator="lessThan">
      <formula>0</formula>
    </cfRule>
  </conditionalFormatting>
  <conditionalFormatting sqref="L42">
    <cfRule type="cellIs" dxfId="218" priority="4" operator="lessThan">
      <formula>0</formula>
    </cfRule>
  </conditionalFormatting>
  <conditionalFormatting sqref="M42">
    <cfRule type="cellIs" dxfId="217" priority="3" operator="lessThan">
      <formula>0</formula>
    </cfRule>
  </conditionalFormatting>
  <conditionalFormatting sqref="L42">
    <cfRule type="cellIs" dxfId="216" priority="2" operator="lessThan">
      <formula>0</formula>
    </cfRule>
  </conditionalFormatting>
  <conditionalFormatting sqref="M42">
    <cfRule type="cellIs" dxfId="215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136"/>
  <sheetViews>
    <sheetView topLeftCell="M1" zoomScaleNormal="100" workbookViewId="0">
      <selection activeCell="X24" sqref="X24"/>
    </sheetView>
  </sheetViews>
  <sheetFormatPr defaultRowHeight="1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71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38</v>
      </c>
    </row>
    <row r="5" spans="1:25">
      <c r="A5" s="51" t="s">
        <v>9</v>
      </c>
      <c r="B5" s="8">
        <v>41094</v>
      </c>
      <c r="C5" s="51" t="s">
        <v>90</v>
      </c>
      <c r="D5" s="19">
        <v>4</v>
      </c>
      <c r="E5" s="19">
        <v>7</v>
      </c>
      <c r="F5" s="14">
        <v>40</v>
      </c>
      <c r="G5" s="14">
        <v>40</v>
      </c>
      <c r="H5" s="2">
        <f>IF(E5=S5,F5/2*MIN(T5,42),0)*Y5</f>
        <v>0</v>
      </c>
      <c r="I5" s="2">
        <f>IF(E5=S5,G5/2*MIN(U5,22),IF(E5=V5,G5/2*MIN(W5,22),0))*Y5</f>
        <v>0</v>
      </c>
      <c r="J5" s="19">
        <v>5</v>
      </c>
      <c r="K5" s="14"/>
      <c r="L5" s="14">
        <v>20</v>
      </c>
      <c r="M5" s="2">
        <f>IF(J5=S5,K5/2*MIN(T5,42),0)*Y5</f>
        <v>0</v>
      </c>
      <c r="N5" s="2">
        <f>IF(J5=S5,L5/2*MIN(U5,22),IF(J5=V5,L5/2*MIN(W5,22),0))*Y5</f>
        <v>122</v>
      </c>
      <c r="O5" s="17">
        <f>F5+G5+K5+L5</f>
        <v>100</v>
      </c>
      <c r="P5" s="2">
        <f>(H5+I5+M5+N5)</f>
        <v>122</v>
      </c>
      <c r="Q5" s="19">
        <f>IF(B5&gt;1/1/2000,1,0)</f>
        <v>1</v>
      </c>
      <c r="R5" s="6">
        <f>IF(H5&gt;0,1,IF(I5&gt;0,1,IF(M5&gt;0,1,IF(N5&gt;0,1,0))))</f>
        <v>1</v>
      </c>
      <c r="S5" s="19">
        <v>5</v>
      </c>
      <c r="T5" s="2">
        <v>36</v>
      </c>
      <c r="U5" s="2">
        <v>12.2</v>
      </c>
      <c r="V5" s="19">
        <v>6</v>
      </c>
      <c r="W5" s="2">
        <v>5.4</v>
      </c>
      <c r="X5" s="43"/>
      <c r="Y5" s="49">
        <v>1</v>
      </c>
    </row>
    <row r="6" spans="1:25">
      <c r="A6" s="51" t="s">
        <v>39</v>
      </c>
      <c r="B6" s="8">
        <v>41096</v>
      </c>
      <c r="C6" s="51" t="s">
        <v>88</v>
      </c>
      <c r="D6" s="19">
        <v>7</v>
      </c>
      <c r="E6" s="19">
        <v>3</v>
      </c>
      <c r="F6" s="14">
        <v>40</v>
      </c>
      <c r="G6" s="14">
        <v>10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>
        <v>4</v>
      </c>
      <c r="K6" s="14">
        <v>40</v>
      </c>
      <c r="L6" s="14">
        <v>10</v>
      </c>
      <c r="M6" s="2">
        <f t="shared" ref="M6:M34" si="2">IF(J6=S6,K6/2*MIN(T6,42),0)*Y6</f>
        <v>0</v>
      </c>
      <c r="N6" s="2">
        <f t="shared" ref="N6:N34" si="3">IF(J6=S6,L6/2*MIN(U6,22),IF(J6=V6,L6/2*MIN(W6,22),0))*Y6</f>
        <v>27.5</v>
      </c>
      <c r="O6" s="17">
        <f t="shared" ref="O6:O34" si="4">F6+G6+K6+L6</f>
        <v>100</v>
      </c>
      <c r="P6" s="2">
        <f t="shared" ref="P6:P34" si="5">(H6+I6+M6+N6)</f>
        <v>27.5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2</v>
      </c>
      <c r="T6" s="2">
        <v>9.1</v>
      </c>
      <c r="U6" s="2">
        <v>5.0999999999999996</v>
      </c>
      <c r="V6" s="19">
        <v>4</v>
      </c>
      <c r="W6" s="2">
        <v>5.5</v>
      </c>
      <c r="X6" s="43"/>
      <c r="Y6" s="49">
        <v>1</v>
      </c>
    </row>
    <row r="7" spans="1:25">
      <c r="A7" s="51" t="s">
        <v>40</v>
      </c>
      <c r="B7" s="8">
        <v>41097</v>
      </c>
      <c r="C7" s="51" t="s">
        <v>86</v>
      </c>
      <c r="D7" s="19">
        <v>9</v>
      </c>
      <c r="E7" s="19">
        <v>6</v>
      </c>
      <c r="F7" s="14">
        <v>70</v>
      </c>
      <c r="H7" s="2">
        <f t="shared" si="0"/>
        <v>147</v>
      </c>
      <c r="I7" s="2">
        <f t="shared" si="1"/>
        <v>0</v>
      </c>
      <c r="J7" s="19">
        <v>2</v>
      </c>
      <c r="K7" s="14"/>
      <c r="L7" s="14">
        <v>30</v>
      </c>
      <c r="M7" s="2">
        <f t="shared" si="2"/>
        <v>0</v>
      </c>
      <c r="N7" s="2">
        <f t="shared" si="3"/>
        <v>58.5</v>
      </c>
      <c r="O7" s="17">
        <f t="shared" si="4"/>
        <v>100</v>
      </c>
      <c r="P7" s="2">
        <f t="shared" si="5"/>
        <v>205.5</v>
      </c>
      <c r="Q7" s="19">
        <f t="shared" si="6"/>
        <v>1</v>
      </c>
      <c r="R7" s="6">
        <f t="shared" si="7"/>
        <v>1</v>
      </c>
      <c r="S7" s="19">
        <v>6</v>
      </c>
      <c r="T7" s="2">
        <v>2.8</v>
      </c>
      <c r="U7" s="2">
        <v>2.2000000000000002</v>
      </c>
      <c r="V7" s="19">
        <v>2</v>
      </c>
      <c r="W7" s="2">
        <v>2.6</v>
      </c>
      <c r="X7" s="43"/>
      <c r="Y7" s="49">
        <v>1.5</v>
      </c>
    </row>
    <row r="8" spans="1:25">
      <c r="A8" s="51" t="s">
        <v>41</v>
      </c>
      <c r="B8" s="8">
        <v>41097</v>
      </c>
      <c r="C8" s="51" t="s">
        <v>103</v>
      </c>
      <c r="D8" s="19">
        <v>8</v>
      </c>
      <c r="E8" s="19">
        <v>2</v>
      </c>
      <c r="F8" s="14">
        <v>40</v>
      </c>
      <c r="H8" s="2">
        <f t="shared" si="0"/>
        <v>144</v>
      </c>
      <c r="I8" s="2">
        <f t="shared" si="1"/>
        <v>0</v>
      </c>
      <c r="J8" s="19">
        <v>7</v>
      </c>
      <c r="K8" s="14">
        <v>60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144</v>
      </c>
      <c r="Q8" s="19">
        <f t="shared" si="6"/>
        <v>1</v>
      </c>
      <c r="R8" s="6">
        <f t="shared" si="7"/>
        <v>1</v>
      </c>
      <c r="S8" s="19">
        <v>2</v>
      </c>
      <c r="T8" s="2">
        <v>7.2</v>
      </c>
      <c r="U8" s="2">
        <v>3.6</v>
      </c>
      <c r="V8" s="19">
        <v>5</v>
      </c>
      <c r="W8" s="2">
        <v>4.5999999999999996</v>
      </c>
      <c r="X8" s="43"/>
      <c r="Y8" s="49">
        <v>1</v>
      </c>
    </row>
    <row r="9" spans="1:25">
      <c r="A9" s="51" t="s">
        <v>42</v>
      </c>
      <c r="B9" s="8">
        <v>41098</v>
      </c>
      <c r="C9" s="51" t="s">
        <v>86</v>
      </c>
      <c r="D9" s="19">
        <v>4</v>
      </c>
      <c r="E9" s="19">
        <v>2</v>
      </c>
      <c r="F9" s="14">
        <v>20</v>
      </c>
      <c r="G9" s="14">
        <v>30</v>
      </c>
      <c r="H9" s="2">
        <f t="shared" si="0"/>
        <v>60</v>
      </c>
      <c r="I9" s="2">
        <f t="shared" si="1"/>
        <v>42</v>
      </c>
      <c r="J9" s="19">
        <v>1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102</v>
      </c>
      <c r="Q9" s="19">
        <f t="shared" si="6"/>
        <v>1</v>
      </c>
      <c r="R9" s="6">
        <f t="shared" si="7"/>
        <v>1</v>
      </c>
      <c r="S9" s="19">
        <v>2</v>
      </c>
      <c r="T9" s="2">
        <v>6</v>
      </c>
      <c r="U9" s="2">
        <v>2.8</v>
      </c>
      <c r="V9" s="19">
        <v>4</v>
      </c>
      <c r="W9" s="2">
        <v>2.6</v>
      </c>
      <c r="X9" s="43"/>
      <c r="Y9" s="49">
        <v>1</v>
      </c>
    </row>
    <row r="10" spans="1:25">
      <c r="A10" s="51" t="s">
        <v>43</v>
      </c>
      <c r="B10" s="8">
        <v>41098</v>
      </c>
      <c r="C10" s="51" t="s">
        <v>86</v>
      </c>
      <c r="D10" s="19">
        <v>8</v>
      </c>
      <c r="E10" s="19">
        <v>3</v>
      </c>
      <c r="F10" s="14">
        <v>40</v>
      </c>
      <c r="H10" s="2">
        <f t="shared" si="0"/>
        <v>0</v>
      </c>
      <c r="I10" s="2">
        <f t="shared" si="1"/>
        <v>0</v>
      </c>
      <c r="J10" s="19">
        <v>8</v>
      </c>
      <c r="K10" s="14">
        <v>40</v>
      </c>
      <c r="L10" s="14">
        <v>20</v>
      </c>
      <c r="M10" s="2">
        <f t="shared" si="2"/>
        <v>296</v>
      </c>
      <c r="N10" s="2">
        <f t="shared" si="3"/>
        <v>48</v>
      </c>
      <c r="O10" s="17">
        <f t="shared" si="4"/>
        <v>100</v>
      </c>
      <c r="P10" s="2">
        <f t="shared" si="5"/>
        <v>344</v>
      </c>
      <c r="Q10" s="19">
        <f t="shared" si="6"/>
        <v>1</v>
      </c>
      <c r="R10" s="6">
        <f t="shared" si="7"/>
        <v>1</v>
      </c>
      <c r="S10" s="19">
        <v>8</v>
      </c>
      <c r="T10" s="2">
        <v>14.8</v>
      </c>
      <c r="U10" s="2">
        <v>4.8</v>
      </c>
      <c r="V10" s="19">
        <v>7</v>
      </c>
      <c r="W10" s="2">
        <v>2.6</v>
      </c>
      <c r="X10" s="43"/>
      <c r="Y10" s="49">
        <v>1</v>
      </c>
    </row>
    <row r="11" spans="1:25">
      <c r="A11" s="51" t="s">
        <v>44</v>
      </c>
      <c r="B11" s="8">
        <v>41099</v>
      </c>
      <c r="C11" s="51" t="s">
        <v>99</v>
      </c>
      <c r="D11" s="19">
        <v>8</v>
      </c>
      <c r="E11" s="19">
        <v>2</v>
      </c>
      <c r="F11" s="14">
        <v>40</v>
      </c>
      <c r="H11" s="2">
        <f t="shared" si="0"/>
        <v>0</v>
      </c>
      <c r="I11" s="2">
        <f t="shared" si="1"/>
        <v>0</v>
      </c>
      <c r="J11" s="19">
        <v>3</v>
      </c>
      <c r="K11" s="14">
        <v>25</v>
      </c>
      <c r="L11" s="14">
        <v>35</v>
      </c>
      <c r="M11" s="2">
        <f t="shared" si="2"/>
        <v>200</v>
      </c>
      <c r="N11" s="2">
        <f t="shared" si="3"/>
        <v>77</v>
      </c>
      <c r="O11" s="17">
        <f t="shared" si="4"/>
        <v>100</v>
      </c>
      <c r="P11" s="2">
        <f t="shared" si="5"/>
        <v>277</v>
      </c>
      <c r="Q11" s="19">
        <f t="shared" si="6"/>
        <v>1</v>
      </c>
      <c r="R11" s="6">
        <f t="shared" si="7"/>
        <v>1</v>
      </c>
      <c r="S11" s="19">
        <v>3</v>
      </c>
      <c r="T11" s="2">
        <v>16</v>
      </c>
      <c r="U11" s="2">
        <v>4.4000000000000004</v>
      </c>
      <c r="V11" s="19">
        <v>4</v>
      </c>
      <c r="W11" s="2">
        <v>2.4</v>
      </c>
      <c r="X11" s="43"/>
      <c r="Y11" s="49">
        <v>1</v>
      </c>
    </row>
    <row r="12" spans="1:25">
      <c r="A12" s="51" t="s">
        <v>45</v>
      </c>
      <c r="B12" s="8">
        <v>41100</v>
      </c>
      <c r="C12" s="51" t="s">
        <v>109</v>
      </c>
      <c r="D12" s="19">
        <v>8</v>
      </c>
      <c r="E12" s="19">
        <v>2</v>
      </c>
      <c r="F12" s="14">
        <v>40</v>
      </c>
      <c r="H12" s="2">
        <f t="shared" si="0"/>
        <v>120</v>
      </c>
      <c r="I12" s="2">
        <f t="shared" si="1"/>
        <v>0</v>
      </c>
      <c r="J12" s="19">
        <v>4</v>
      </c>
      <c r="K12" s="14">
        <v>25</v>
      </c>
      <c r="L12" s="14">
        <v>35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120</v>
      </c>
      <c r="Q12" s="19">
        <f t="shared" si="6"/>
        <v>1</v>
      </c>
      <c r="R12" s="6">
        <f t="shared" si="7"/>
        <v>1</v>
      </c>
      <c r="S12" s="19">
        <v>2</v>
      </c>
      <c r="T12" s="2">
        <v>6</v>
      </c>
      <c r="U12" s="2">
        <v>3</v>
      </c>
      <c r="V12" s="19">
        <v>6</v>
      </c>
      <c r="W12" s="2">
        <v>3</v>
      </c>
      <c r="X12" s="43"/>
      <c r="Y12" s="49">
        <v>1</v>
      </c>
    </row>
    <row r="13" spans="1:25">
      <c r="A13" s="51" t="s">
        <v>46</v>
      </c>
      <c r="B13" s="8">
        <v>41101</v>
      </c>
      <c r="C13" s="51" t="s">
        <v>99</v>
      </c>
      <c r="D13" s="19">
        <v>7</v>
      </c>
      <c r="E13" s="19">
        <v>2</v>
      </c>
      <c r="F13" s="14">
        <v>40</v>
      </c>
      <c r="H13" s="2">
        <f t="shared" si="0"/>
        <v>0</v>
      </c>
      <c r="I13" s="2">
        <f t="shared" si="1"/>
        <v>0</v>
      </c>
      <c r="J13" s="19">
        <v>8</v>
      </c>
      <c r="K13" s="14">
        <v>25</v>
      </c>
      <c r="L13" s="14">
        <v>35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 t="s">
        <v>102</v>
      </c>
      <c r="T13" s="2">
        <v>3.4</v>
      </c>
      <c r="U13" s="2">
        <v>2.6</v>
      </c>
      <c r="V13" s="19">
        <v>7</v>
      </c>
      <c r="W13" s="2">
        <v>27.2</v>
      </c>
      <c r="X13" s="43"/>
      <c r="Y13" s="49">
        <v>1</v>
      </c>
    </row>
    <row r="14" spans="1:25">
      <c r="A14" s="51" t="s">
        <v>47</v>
      </c>
      <c r="B14" s="8">
        <v>41101</v>
      </c>
      <c r="C14" s="51" t="s">
        <v>97</v>
      </c>
      <c r="D14" s="19">
        <v>9</v>
      </c>
      <c r="E14" s="19">
        <v>5</v>
      </c>
      <c r="F14" s="14">
        <v>40</v>
      </c>
      <c r="H14" s="2">
        <f t="shared" si="0"/>
        <v>0</v>
      </c>
      <c r="I14" s="2">
        <f t="shared" si="1"/>
        <v>0</v>
      </c>
      <c r="J14" s="19">
        <v>6</v>
      </c>
      <c r="K14" s="14">
        <v>25</v>
      </c>
      <c r="L14" s="14">
        <v>35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7</v>
      </c>
      <c r="T14" s="2">
        <v>16.399999999999999</v>
      </c>
      <c r="U14" s="2">
        <v>8.8000000000000007</v>
      </c>
      <c r="V14" s="19">
        <v>9</v>
      </c>
      <c r="W14" s="2">
        <v>18.8</v>
      </c>
      <c r="X14" s="43"/>
      <c r="Y14" s="49">
        <v>1</v>
      </c>
    </row>
    <row r="15" spans="1:25">
      <c r="A15" s="51" t="s">
        <v>48</v>
      </c>
      <c r="B15" s="8">
        <v>41105</v>
      </c>
      <c r="C15" s="51" t="s">
        <v>104</v>
      </c>
      <c r="D15" s="19">
        <v>7</v>
      </c>
      <c r="E15" s="19">
        <v>7</v>
      </c>
      <c r="F15" s="14">
        <v>40</v>
      </c>
      <c r="H15" s="2">
        <f t="shared" si="0"/>
        <v>0</v>
      </c>
      <c r="I15" s="2">
        <f t="shared" si="1"/>
        <v>0</v>
      </c>
      <c r="J15" s="19">
        <v>1</v>
      </c>
      <c r="K15" s="14">
        <v>25</v>
      </c>
      <c r="L15" s="14">
        <v>35</v>
      </c>
      <c r="M15" s="2">
        <f t="shared" si="2"/>
        <v>137.5</v>
      </c>
      <c r="N15" s="2">
        <f t="shared" si="3"/>
        <v>178.5</v>
      </c>
      <c r="O15" s="17">
        <f t="shared" si="4"/>
        <v>100</v>
      </c>
      <c r="P15" s="2">
        <f t="shared" si="5"/>
        <v>316</v>
      </c>
      <c r="Q15" s="19">
        <f t="shared" si="6"/>
        <v>1</v>
      </c>
      <c r="R15" s="6">
        <f t="shared" si="7"/>
        <v>1</v>
      </c>
      <c r="S15" s="19">
        <v>1</v>
      </c>
      <c r="T15" s="2">
        <v>11</v>
      </c>
      <c r="U15" s="2">
        <v>10.199999999999999</v>
      </c>
      <c r="V15" s="19">
        <v>1</v>
      </c>
      <c r="W15" s="2">
        <v>10.199999999999999</v>
      </c>
      <c r="X15" s="43"/>
      <c r="Y15" s="49">
        <v>1</v>
      </c>
    </row>
    <row r="16" spans="1:25">
      <c r="A16" s="51" t="s">
        <v>49</v>
      </c>
      <c r="B16" s="8">
        <v>41105</v>
      </c>
      <c r="C16" s="51" t="s">
        <v>99</v>
      </c>
      <c r="D16" s="19">
        <v>8</v>
      </c>
      <c r="E16" s="19">
        <v>4</v>
      </c>
      <c r="F16" s="14">
        <v>40</v>
      </c>
      <c r="H16" s="2">
        <f t="shared" si="0"/>
        <v>0</v>
      </c>
      <c r="I16" s="2">
        <f t="shared" si="1"/>
        <v>0</v>
      </c>
      <c r="J16" s="19">
        <v>6</v>
      </c>
      <c r="K16" s="14">
        <v>35</v>
      </c>
      <c r="L16" s="14">
        <v>25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1</v>
      </c>
      <c r="T16" s="2">
        <v>15.1</v>
      </c>
      <c r="U16" s="2">
        <v>5.8</v>
      </c>
      <c r="V16" s="19">
        <v>4</v>
      </c>
      <c r="W16" s="2">
        <v>4</v>
      </c>
      <c r="X16" s="43"/>
      <c r="Y16" s="49">
        <v>1</v>
      </c>
    </row>
    <row r="17" spans="1:25">
      <c r="A17" s="51" t="s">
        <v>50</v>
      </c>
      <c r="B17" s="8">
        <v>41105</v>
      </c>
      <c r="C17" s="51" t="s">
        <v>104</v>
      </c>
      <c r="D17" s="19">
        <v>9</v>
      </c>
      <c r="E17" s="19">
        <v>1</v>
      </c>
      <c r="F17" s="14">
        <v>35</v>
      </c>
      <c r="H17" s="2">
        <f t="shared" si="0"/>
        <v>129.5</v>
      </c>
      <c r="I17" s="2">
        <f t="shared" si="1"/>
        <v>0</v>
      </c>
      <c r="J17" s="19">
        <v>2</v>
      </c>
      <c r="K17" s="14">
        <v>35</v>
      </c>
      <c r="L17" s="14">
        <v>30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129.5</v>
      </c>
      <c r="Q17" s="19">
        <f t="shared" si="6"/>
        <v>1</v>
      </c>
      <c r="R17" s="6">
        <f t="shared" si="7"/>
        <v>1</v>
      </c>
      <c r="S17" s="19">
        <v>1</v>
      </c>
      <c r="T17" s="2">
        <v>7.4</v>
      </c>
      <c r="U17" s="2">
        <v>3.2</v>
      </c>
      <c r="V17" s="19">
        <v>4</v>
      </c>
      <c r="W17" s="2">
        <v>6.2</v>
      </c>
      <c r="X17" s="43"/>
      <c r="Y17" s="49">
        <v>1</v>
      </c>
    </row>
    <row r="18" spans="1:25">
      <c r="A18" s="51" t="s">
        <v>51</v>
      </c>
      <c r="B18" s="8">
        <v>41109</v>
      </c>
      <c r="C18" s="51" t="s">
        <v>132</v>
      </c>
      <c r="D18" s="19">
        <v>7</v>
      </c>
      <c r="E18" s="19">
        <v>8</v>
      </c>
      <c r="F18" s="14">
        <v>50</v>
      </c>
      <c r="H18" s="2">
        <f t="shared" si="0"/>
        <v>0</v>
      </c>
      <c r="I18" s="2">
        <f t="shared" si="1"/>
        <v>0</v>
      </c>
      <c r="J18" s="19">
        <v>6</v>
      </c>
      <c r="K18" s="14">
        <v>30</v>
      </c>
      <c r="L18" s="14">
        <v>20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0</v>
      </c>
      <c r="Q18" s="19">
        <f t="shared" si="6"/>
        <v>1</v>
      </c>
      <c r="R18" s="6">
        <f t="shared" si="7"/>
        <v>0</v>
      </c>
      <c r="S18" s="19">
        <v>1</v>
      </c>
      <c r="T18" s="2">
        <v>3</v>
      </c>
      <c r="U18" s="2">
        <v>2.4</v>
      </c>
      <c r="V18" s="19">
        <v>5</v>
      </c>
      <c r="X18" s="43"/>
      <c r="Y18" s="49">
        <v>1</v>
      </c>
    </row>
    <row r="19" spans="1:25">
      <c r="A19" s="51" t="s">
        <v>52</v>
      </c>
      <c r="B19" s="8">
        <v>41111</v>
      </c>
      <c r="C19" s="51" t="s">
        <v>133</v>
      </c>
      <c r="D19" s="19">
        <v>9</v>
      </c>
      <c r="E19" s="19">
        <v>2</v>
      </c>
      <c r="F19" s="14">
        <v>40</v>
      </c>
      <c r="H19" s="2">
        <f t="shared" si="0"/>
        <v>255</v>
      </c>
      <c r="I19" s="2">
        <f t="shared" si="1"/>
        <v>0</v>
      </c>
      <c r="J19" s="19">
        <v>5</v>
      </c>
      <c r="K19" s="14"/>
      <c r="L19" s="14">
        <v>60</v>
      </c>
      <c r="M19" s="2">
        <f t="shared" si="2"/>
        <v>0</v>
      </c>
      <c r="N19" s="2">
        <f t="shared" si="3"/>
        <v>364.5</v>
      </c>
      <c r="O19" s="17">
        <f t="shared" si="4"/>
        <v>100</v>
      </c>
      <c r="P19" s="2">
        <f t="shared" si="5"/>
        <v>619.5</v>
      </c>
      <c r="Q19" s="19">
        <f t="shared" si="6"/>
        <v>1</v>
      </c>
      <c r="R19" s="6">
        <f t="shared" si="7"/>
        <v>1</v>
      </c>
      <c r="S19" s="19">
        <v>2</v>
      </c>
      <c r="T19" s="2">
        <v>8.5</v>
      </c>
      <c r="U19" s="2">
        <v>4.3</v>
      </c>
      <c r="V19" s="19">
        <v>5</v>
      </c>
      <c r="W19" s="2">
        <v>8.1</v>
      </c>
      <c r="X19" s="43"/>
      <c r="Y19" s="49">
        <v>1.5</v>
      </c>
    </row>
    <row r="20" spans="1:25">
      <c r="A20" s="51" t="s">
        <v>53</v>
      </c>
      <c r="B20" s="8">
        <v>41113</v>
      </c>
      <c r="C20" s="51" t="s">
        <v>99</v>
      </c>
      <c r="D20" s="19">
        <v>4</v>
      </c>
      <c r="E20" s="19">
        <v>7</v>
      </c>
      <c r="F20" s="14">
        <v>40</v>
      </c>
      <c r="H20" s="2">
        <f t="shared" si="0"/>
        <v>96</v>
      </c>
      <c r="I20" s="2">
        <f t="shared" si="1"/>
        <v>0</v>
      </c>
      <c r="J20" s="19">
        <v>6</v>
      </c>
      <c r="K20" s="14"/>
      <c r="L20" s="14">
        <v>60</v>
      </c>
      <c r="M20" s="2">
        <f t="shared" si="2"/>
        <v>0</v>
      </c>
      <c r="N20" s="2">
        <f t="shared" si="3"/>
        <v>258</v>
      </c>
      <c r="O20" s="17">
        <f t="shared" si="4"/>
        <v>100</v>
      </c>
      <c r="P20" s="2">
        <f t="shared" si="5"/>
        <v>354</v>
      </c>
      <c r="Q20" s="19">
        <f t="shared" si="6"/>
        <v>1</v>
      </c>
      <c r="R20" s="6">
        <f t="shared" si="7"/>
        <v>1</v>
      </c>
      <c r="S20" s="19">
        <v>7</v>
      </c>
      <c r="T20" s="2">
        <v>4.8</v>
      </c>
      <c r="U20" s="2">
        <v>3</v>
      </c>
      <c r="V20" s="19">
        <v>6</v>
      </c>
      <c r="W20" s="2">
        <v>8.6</v>
      </c>
      <c r="X20" s="43"/>
      <c r="Y20" s="49">
        <v>1</v>
      </c>
    </row>
    <row r="21" spans="1:25">
      <c r="A21" s="51" t="s">
        <v>54</v>
      </c>
      <c r="B21" s="8">
        <v>41114</v>
      </c>
      <c r="C21" s="51" t="s">
        <v>109</v>
      </c>
      <c r="D21" s="19">
        <v>8</v>
      </c>
      <c r="E21" s="19">
        <v>1</v>
      </c>
      <c r="F21" s="14">
        <v>40</v>
      </c>
      <c r="H21" s="2">
        <f t="shared" si="0"/>
        <v>0</v>
      </c>
      <c r="I21" s="2">
        <f t="shared" si="1"/>
        <v>0</v>
      </c>
      <c r="J21" s="19">
        <v>6</v>
      </c>
      <c r="K21" s="14"/>
      <c r="L21" s="14">
        <v>60</v>
      </c>
      <c r="M21" s="2">
        <f t="shared" si="2"/>
        <v>0</v>
      </c>
      <c r="N21" s="2">
        <f t="shared" si="3"/>
        <v>108</v>
      </c>
      <c r="O21" s="17">
        <f t="shared" si="4"/>
        <v>100</v>
      </c>
      <c r="P21" s="2">
        <f t="shared" si="5"/>
        <v>108</v>
      </c>
      <c r="Q21" s="19">
        <f t="shared" si="6"/>
        <v>1</v>
      </c>
      <c r="R21" s="6">
        <f t="shared" si="7"/>
        <v>1</v>
      </c>
      <c r="S21" s="19">
        <v>6</v>
      </c>
      <c r="T21" s="2">
        <v>6.2</v>
      </c>
      <c r="U21" s="2">
        <v>3.6</v>
      </c>
      <c r="V21" s="19">
        <v>1</v>
      </c>
      <c r="W21" s="2">
        <v>5.6</v>
      </c>
      <c r="X21" s="43"/>
      <c r="Y21" s="49">
        <v>1</v>
      </c>
    </row>
    <row r="22" spans="1:25">
      <c r="A22" s="51" t="s">
        <v>55</v>
      </c>
      <c r="B22" s="8">
        <v>41115</v>
      </c>
      <c r="C22" s="51" t="s">
        <v>99</v>
      </c>
      <c r="D22" s="19">
        <v>4</v>
      </c>
      <c r="E22" s="19">
        <v>5</v>
      </c>
      <c r="F22" s="14">
        <v>40</v>
      </c>
      <c r="H22" s="2">
        <f t="shared" si="0"/>
        <v>0</v>
      </c>
      <c r="I22" s="2">
        <f t="shared" si="1"/>
        <v>0</v>
      </c>
      <c r="J22" s="19">
        <v>2</v>
      </c>
      <c r="K22" s="14"/>
      <c r="L22" s="14">
        <v>60</v>
      </c>
      <c r="M22" s="2">
        <f t="shared" si="2"/>
        <v>0</v>
      </c>
      <c r="N22" s="2">
        <f t="shared" si="3"/>
        <v>120</v>
      </c>
      <c r="O22" s="17">
        <f t="shared" si="4"/>
        <v>100</v>
      </c>
      <c r="P22" s="2">
        <f t="shared" si="5"/>
        <v>120</v>
      </c>
      <c r="Q22" s="19">
        <f t="shared" si="6"/>
        <v>1</v>
      </c>
      <c r="R22" s="6">
        <f t="shared" si="7"/>
        <v>1</v>
      </c>
      <c r="S22" s="19">
        <v>4</v>
      </c>
      <c r="T22" s="2">
        <v>6.4</v>
      </c>
      <c r="U22" s="2">
        <v>3.8</v>
      </c>
      <c r="V22" s="19">
        <v>2</v>
      </c>
      <c r="W22" s="2">
        <v>4</v>
      </c>
      <c r="X22" s="43"/>
      <c r="Y22" s="49">
        <v>1</v>
      </c>
    </row>
    <row r="23" spans="1:25">
      <c r="A23" s="51" t="s">
        <v>56</v>
      </c>
      <c r="B23" s="8">
        <v>41119</v>
      </c>
      <c r="C23" s="51" t="s">
        <v>103</v>
      </c>
      <c r="D23" s="19">
        <v>10</v>
      </c>
      <c r="E23" s="19">
        <v>8</v>
      </c>
      <c r="F23" s="14">
        <v>40</v>
      </c>
      <c r="H23" s="2">
        <f t="shared" si="0"/>
        <v>0</v>
      </c>
      <c r="I23" s="2">
        <f t="shared" si="1"/>
        <v>0</v>
      </c>
      <c r="J23" s="19">
        <v>2</v>
      </c>
      <c r="K23" s="14">
        <v>25</v>
      </c>
      <c r="L23" s="14">
        <v>35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0</v>
      </c>
      <c r="Q23" s="19">
        <f t="shared" si="6"/>
        <v>1</v>
      </c>
      <c r="R23" s="6">
        <f t="shared" si="7"/>
        <v>0</v>
      </c>
      <c r="S23" s="19">
        <v>6</v>
      </c>
      <c r="T23" s="2">
        <v>4.4000000000000004</v>
      </c>
      <c r="U23" s="2">
        <v>2.8</v>
      </c>
      <c r="V23" s="19">
        <v>1</v>
      </c>
      <c r="W23" s="2">
        <v>6.6</v>
      </c>
      <c r="X23" s="43"/>
      <c r="Y23" s="49">
        <v>1</v>
      </c>
    </row>
    <row r="24" spans="1:25">
      <c r="A24" s="51" t="s">
        <v>57</v>
      </c>
      <c r="B24" s="8">
        <v>41121</v>
      </c>
      <c r="C24" s="51" t="s">
        <v>90</v>
      </c>
      <c r="D24" s="19">
        <v>5</v>
      </c>
      <c r="E24" s="19">
        <v>2</v>
      </c>
      <c r="F24" s="14">
        <v>40</v>
      </c>
      <c r="H24" s="2">
        <f t="shared" si="0"/>
        <v>0</v>
      </c>
      <c r="I24" s="2">
        <f t="shared" si="1"/>
        <v>0</v>
      </c>
      <c r="J24" s="19"/>
      <c r="K24" s="14">
        <v>60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4</v>
      </c>
      <c r="T24" s="2">
        <v>6</v>
      </c>
      <c r="U24" s="2">
        <v>3.6</v>
      </c>
      <c r="V24" s="19">
        <v>3</v>
      </c>
      <c r="W24" s="2">
        <v>7</v>
      </c>
      <c r="X24" s="43"/>
      <c r="Y24" s="49">
        <v>1</v>
      </c>
    </row>
    <row r="25" spans="1:25">
      <c r="A25" s="51" t="s">
        <v>58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51" t="s">
        <v>59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51" t="s">
        <v>60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51" t="s">
        <v>61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51" t="s">
        <v>62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51" t="s">
        <v>63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51" t="s">
        <v>64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51" t="s">
        <v>65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51" t="s">
        <v>66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51" t="s">
        <v>67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815</v>
      </c>
      <c r="G36" s="14">
        <f>SUM(G5:G35)</f>
        <v>80</v>
      </c>
      <c r="H36" s="14">
        <f>SUM(H5:H35)</f>
        <v>951.5</v>
      </c>
      <c r="I36" s="14">
        <f>SUM(I5:I35)</f>
        <v>42</v>
      </c>
      <c r="J36" s="76"/>
      <c r="K36" s="2">
        <f t="shared" ref="K36:N36" si="8">SUM(K5:K35)</f>
        <v>500</v>
      </c>
      <c r="L36" s="14">
        <f t="shared" si="8"/>
        <v>605</v>
      </c>
      <c r="M36" s="14">
        <f t="shared" si="8"/>
        <v>633.5</v>
      </c>
      <c r="N36" s="14">
        <f t="shared" si="8"/>
        <v>1362</v>
      </c>
      <c r="O36" s="17">
        <f>SUM(O5:O35)</f>
        <v>2000</v>
      </c>
      <c r="P36" s="2">
        <f>SUM(P5:P35)</f>
        <v>2989</v>
      </c>
      <c r="Q36" s="19">
        <f>SUM(Q5:Q35)</f>
        <v>20</v>
      </c>
      <c r="R36" s="19">
        <f>SUM(R5:R35)</f>
        <v>14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2989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1315</v>
      </c>
      <c r="L39" s="14">
        <f>G36+L36</f>
        <v>685</v>
      </c>
      <c r="M39" s="14">
        <f>O36</f>
        <v>2000</v>
      </c>
      <c r="O39" s="21" t="s">
        <v>22</v>
      </c>
      <c r="P39" s="23">
        <f>IF(R36=0,0,R36/Q36)</f>
        <v>0.7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1585</v>
      </c>
      <c r="L40" s="80">
        <f>I36+N36</f>
        <v>1404</v>
      </c>
      <c r="M40" s="80">
        <f>P36</f>
        <v>2989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270</v>
      </c>
      <c r="L41" s="14">
        <f>L40-L39</f>
        <v>719</v>
      </c>
      <c r="M41" s="14">
        <f>M40-M39</f>
        <v>989</v>
      </c>
      <c r="O41" s="21" t="s">
        <v>26</v>
      </c>
      <c r="P41" s="22">
        <f>P38*P39</f>
        <v>2092.2999999999997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0.20532319391634982</v>
      </c>
      <c r="L42" s="82">
        <f>L41/MAX(1,L39)</f>
        <v>1.0496350364963503</v>
      </c>
      <c r="M42" s="82">
        <f>M41/MAX(1,M39)</f>
        <v>0.4945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14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214" priority="14" operator="lessThan">
      <formula>0</formula>
    </cfRule>
  </conditionalFormatting>
  <conditionalFormatting sqref="L45">
    <cfRule type="cellIs" dxfId="213" priority="13" operator="lessThan">
      <formula>0</formula>
    </cfRule>
  </conditionalFormatting>
  <conditionalFormatting sqref="M45">
    <cfRule type="cellIs" dxfId="212" priority="12" operator="lessThan">
      <formula>0</formula>
    </cfRule>
  </conditionalFormatting>
  <conditionalFormatting sqref="K45">
    <cfRule type="cellIs" dxfId="211" priority="11" operator="lessThan">
      <formula>0</formula>
    </cfRule>
  </conditionalFormatting>
  <conditionalFormatting sqref="L45">
    <cfRule type="cellIs" dxfId="210" priority="10" operator="lessThan">
      <formula>0</formula>
    </cfRule>
  </conditionalFormatting>
  <conditionalFormatting sqref="M45">
    <cfRule type="cellIs" dxfId="209" priority="9" operator="lessThan">
      <formula>0</formula>
    </cfRule>
  </conditionalFormatting>
  <conditionalFormatting sqref="K41">
    <cfRule type="cellIs" dxfId="208" priority="8" operator="lessThan">
      <formula>0</formula>
    </cfRule>
  </conditionalFormatting>
  <conditionalFormatting sqref="L41">
    <cfRule type="cellIs" dxfId="207" priority="7" operator="lessThan">
      <formula>0</formula>
    </cfRule>
  </conditionalFormatting>
  <conditionalFormatting sqref="M41">
    <cfRule type="cellIs" dxfId="206" priority="6" operator="lessThan">
      <formula>0</formula>
    </cfRule>
  </conditionalFormatting>
  <conditionalFormatting sqref="K42">
    <cfRule type="cellIs" dxfId="205" priority="5" operator="lessThan">
      <formula>0</formula>
    </cfRule>
  </conditionalFormatting>
  <conditionalFormatting sqref="L42">
    <cfRule type="cellIs" dxfId="204" priority="4" operator="lessThan">
      <formula>0</formula>
    </cfRule>
  </conditionalFormatting>
  <conditionalFormatting sqref="M42">
    <cfRule type="cellIs" dxfId="203" priority="3" operator="lessThan">
      <formula>0</formula>
    </cfRule>
  </conditionalFormatting>
  <conditionalFormatting sqref="L42">
    <cfRule type="cellIs" dxfId="202" priority="2" operator="lessThan">
      <formula>0</formula>
    </cfRule>
  </conditionalFormatting>
  <conditionalFormatting sqref="M42">
    <cfRule type="cellIs" dxfId="201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Y136"/>
  <sheetViews>
    <sheetView topLeftCell="A17" zoomScaleNormal="100" workbookViewId="0">
      <selection activeCell="X24" sqref="X24"/>
    </sheetView>
  </sheetViews>
  <sheetFormatPr defaultRowHeight="1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72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38</v>
      </c>
    </row>
    <row r="5" spans="1:25">
      <c r="A5" s="51" t="s">
        <v>9</v>
      </c>
      <c r="B5" s="8">
        <v>41101</v>
      </c>
      <c r="C5" s="51" t="s">
        <v>88</v>
      </c>
      <c r="D5" s="19">
        <v>1</v>
      </c>
      <c r="E5" s="19">
        <v>3</v>
      </c>
      <c r="F5" s="14">
        <v>50</v>
      </c>
      <c r="H5" s="2">
        <f>IF(E5=S5,F5/2*MIN(T5,42),0)*Y5</f>
        <v>252.5</v>
      </c>
      <c r="I5" s="2">
        <f>IF(E5=S5,G5/2*MIN(U5,22),IF(E5=V5,G5/2*MIN(W5,22),0))*Y5</f>
        <v>0</v>
      </c>
      <c r="J5" s="19">
        <v>4</v>
      </c>
      <c r="K5" s="14">
        <v>50</v>
      </c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252.5</v>
      </c>
      <c r="Q5" s="19">
        <f>IF(B5&gt;1/1/2000,1,0)</f>
        <v>1</v>
      </c>
      <c r="R5" s="6">
        <f>IF(H5&gt;0,1,IF(I5&gt;0,1,IF(M5&gt;0,1,IF(N5&gt;0,1,0))))</f>
        <v>1</v>
      </c>
      <c r="S5" s="19">
        <v>3</v>
      </c>
      <c r="T5" s="2">
        <v>10.1</v>
      </c>
      <c r="U5" s="2" t="s">
        <v>110</v>
      </c>
      <c r="V5" s="19">
        <v>4</v>
      </c>
      <c r="W5" s="2">
        <v>4.2</v>
      </c>
      <c r="X5" s="43"/>
      <c r="Y5" s="49">
        <v>1</v>
      </c>
    </row>
    <row r="6" spans="1:25">
      <c r="A6" s="51" t="s">
        <v>39</v>
      </c>
      <c r="B6" s="8">
        <v>41101</v>
      </c>
      <c r="C6" s="51" t="s">
        <v>88</v>
      </c>
      <c r="D6" s="19">
        <v>2</v>
      </c>
      <c r="E6" s="19">
        <v>4</v>
      </c>
      <c r="F6" s="14">
        <v>40</v>
      </c>
      <c r="G6" s="14">
        <v>60</v>
      </c>
      <c r="H6" s="2">
        <f t="shared" ref="H6:H34" si="0">IF(E6=S6,F6/2*MIN(T6,42),0)*Y6</f>
        <v>156</v>
      </c>
      <c r="I6" s="2">
        <f t="shared" ref="I6:I34" si="1">IF(E6=S6,G6/2*MIN(U6,22),IF(E6=V6,G6/2*MIN(W6,22),0))*Y6</f>
        <v>147</v>
      </c>
      <c r="J6" s="19"/>
      <c r="K6" s="14"/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100</v>
      </c>
      <c r="P6" s="2">
        <f t="shared" ref="P6:P34" si="5">(H6+I6+M6+N6)</f>
        <v>303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4</v>
      </c>
      <c r="T6" s="2">
        <v>7.8</v>
      </c>
      <c r="U6" s="2">
        <v>4.9000000000000004</v>
      </c>
      <c r="V6" s="19">
        <v>1</v>
      </c>
      <c r="W6" s="2">
        <v>9.6</v>
      </c>
      <c r="X6" s="43"/>
      <c r="Y6" s="49">
        <v>1</v>
      </c>
    </row>
    <row r="7" spans="1:25">
      <c r="A7" s="51" t="s">
        <v>40</v>
      </c>
      <c r="B7" s="8">
        <v>41101</v>
      </c>
      <c r="C7" s="51" t="s">
        <v>88</v>
      </c>
      <c r="D7" s="19">
        <v>5</v>
      </c>
      <c r="E7" s="19">
        <v>8</v>
      </c>
      <c r="F7" s="14">
        <v>50</v>
      </c>
      <c r="H7" s="2">
        <f t="shared" si="0"/>
        <v>0</v>
      </c>
      <c r="I7" s="2">
        <f t="shared" si="1"/>
        <v>0</v>
      </c>
      <c r="J7" s="19">
        <v>11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7</v>
      </c>
      <c r="T7" s="2">
        <v>71.099999999999994</v>
      </c>
      <c r="U7" s="2">
        <v>28.5</v>
      </c>
      <c r="V7" s="19">
        <v>8</v>
      </c>
      <c r="W7" s="2">
        <v>11.8</v>
      </c>
      <c r="X7" s="43"/>
      <c r="Y7" s="49">
        <v>1</v>
      </c>
    </row>
    <row r="8" spans="1:25">
      <c r="A8" s="51" t="s">
        <v>41</v>
      </c>
      <c r="B8" s="8">
        <v>41102</v>
      </c>
      <c r="C8" s="51" t="s">
        <v>113</v>
      </c>
      <c r="D8" s="19">
        <v>5</v>
      </c>
      <c r="E8" s="19">
        <v>5</v>
      </c>
      <c r="F8" s="14">
        <v>50</v>
      </c>
      <c r="H8" s="2">
        <f t="shared" si="0"/>
        <v>0</v>
      </c>
      <c r="I8" s="2">
        <f t="shared" si="1"/>
        <v>0</v>
      </c>
      <c r="J8" s="19">
        <v>14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9</v>
      </c>
      <c r="T8" s="2">
        <v>38</v>
      </c>
      <c r="U8" s="2">
        <v>17.399999999999999</v>
      </c>
      <c r="V8" s="19">
        <v>1</v>
      </c>
      <c r="W8" s="2">
        <v>8.1999999999999993</v>
      </c>
      <c r="X8" s="43"/>
      <c r="Y8" s="49">
        <v>1</v>
      </c>
    </row>
    <row r="9" spans="1:25">
      <c r="A9" s="51" t="s">
        <v>42</v>
      </c>
      <c r="B9" s="8">
        <v>41102</v>
      </c>
      <c r="C9" s="51" t="s">
        <v>101</v>
      </c>
      <c r="D9" s="19">
        <v>8</v>
      </c>
      <c r="E9" s="19">
        <v>4</v>
      </c>
      <c r="F9" s="14">
        <v>60</v>
      </c>
      <c r="H9" s="2">
        <f t="shared" si="0"/>
        <v>0</v>
      </c>
      <c r="I9" s="2">
        <f t="shared" si="1"/>
        <v>0</v>
      </c>
      <c r="J9" s="19">
        <v>3</v>
      </c>
      <c r="K9" s="14">
        <v>40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6</v>
      </c>
      <c r="T9" s="2">
        <v>14</v>
      </c>
      <c r="U9" s="2">
        <v>7.4</v>
      </c>
      <c r="V9" s="19">
        <v>3</v>
      </c>
      <c r="W9" s="2">
        <v>9</v>
      </c>
      <c r="X9" s="43"/>
      <c r="Y9" s="49">
        <v>1</v>
      </c>
    </row>
    <row r="10" spans="1:25">
      <c r="A10" s="51" t="s">
        <v>43</v>
      </c>
      <c r="B10" s="8">
        <v>41105</v>
      </c>
      <c r="C10" s="51" t="s">
        <v>112</v>
      </c>
      <c r="D10" s="19">
        <v>2</v>
      </c>
      <c r="E10" s="19">
        <v>5</v>
      </c>
      <c r="F10" s="14">
        <v>60</v>
      </c>
      <c r="H10" s="2">
        <f t="shared" si="0"/>
        <v>0</v>
      </c>
      <c r="I10" s="2">
        <f t="shared" si="1"/>
        <v>0</v>
      </c>
      <c r="J10" s="19">
        <v>4</v>
      </c>
      <c r="K10" s="14">
        <v>40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3</v>
      </c>
      <c r="T10" s="2">
        <v>14</v>
      </c>
      <c r="U10" s="2">
        <v>7.4</v>
      </c>
      <c r="V10" s="19">
        <v>7</v>
      </c>
      <c r="W10" s="2">
        <v>5.8</v>
      </c>
      <c r="X10" s="43"/>
      <c r="Y10" s="49">
        <v>1</v>
      </c>
    </row>
    <row r="11" spans="1:25">
      <c r="A11" s="51" t="s">
        <v>44</v>
      </c>
      <c r="B11" s="8">
        <v>41105</v>
      </c>
      <c r="C11" s="51" t="s">
        <v>112</v>
      </c>
      <c r="D11" s="19">
        <v>3</v>
      </c>
      <c r="E11" s="19">
        <v>3</v>
      </c>
      <c r="F11" s="14">
        <v>50</v>
      </c>
      <c r="H11" s="2">
        <f t="shared" si="0"/>
        <v>0</v>
      </c>
      <c r="I11" s="2">
        <f t="shared" si="1"/>
        <v>0</v>
      </c>
      <c r="J11" s="19">
        <v>6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0</v>
      </c>
      <c r="Q11" s="19">
        <f t="shared" si="6"/>
        <v>1</v>
      </c>
      <c r="R11" s="6">
        <f t="shared" si="7"/>
        <v>0</v>
      </c>
      <c r="S11" s="19">
        <v>4</v>
      </c>
      <c r="T11" s="2">
        <v>19.399999999999999</v>
      </c>
      <c r="U11" s="2">
        <v>6.8</v>
      </c>
      <c r="V11" s="19">
        <v>2</v>
      </c>
      <c r="W11" s="2">
        <v>2.6</v>
      </c>
      <c r="X11" s="43"/>
      <c r="Y11" s="49">
        <v>1</v>
      </c>
    </row>
    <row r="12" spans="1:25">
      <c r="A12" s="51" t="s">
        <v>45</v>
      </c>
      <c r="B12" s="8">
        <v>41105</v>
      </c>
      <c r="C12" s="51" t="s">
        <v>112</v>
      </c>
      <c r="D12" s="19">
        <v>7</v>
      </c>
      <c r="E12" s="19">
        <v>9</v>
      </c>
      <c r="F12" s="14">
        <v>50</v>
      </c>
      <c r="H12" s="2">
        <f t="shared" si="0"/>
        <v>190</v>
      </c>
      <c r="I12" s="2">
        <f t="shared" si="1"/>
        <v>0</v>
      </c>
      <c r="J12" s="19">
        <v>2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190</v>
      </c>
      <c r="Q12" s="19">
        <f t="shared" si="6"/>
        <v>1</v>
      </c>
      <c r="R12" s="6">
        <f t="shared" si="7"/>
        <v>1</v>
      </c>
      <c r="S12" s="19">
        <v>9</v>
      </c>
      <c r="T12" s="2">
        <v>7.6</v>
      </c>
      <c r="U12" s="2">
        <v>4.4000000000000004</v>
      </c>
      <c r="V12" s="19">
        <v>3</v>
      </c>
      <c r="W12" s="2">
        <v>5.2</v>
      </c>
      <c r="X12" s="43"/>
      <c r="Y12" s="49">
        <v>1</v>
      </c>
    </row>
    <row r="13" spans="1:25">
      <c r="A13" s="51" t="s">
        <v>46</v>
      </c>
      <c r="B13" s="8">
        <v>41105</v>
      </c>
      <c r="C13" s="51" t="s">
        <v>88</v>
      </c>
      <c r="D13" s="19">
        <v>9</v>
      </c>
      <c r="E13" s="19">
        <v>4</v>
      </c>
      <c r="F13" s="14">
        <v>50</v>
      </c>
      <c r="H13" s="2">
        <f t="shared" si="0"/>
        <v>0</v>
      </c>
      <c r="I13" s="2">
        <f t="shared" si="1"/>
        <v>0</v>
      </c>
      <c r="J13" s="19">
        <v>7</v>
      </c>
      <c r="K13" s="14">
        <v>25</v>
      </c>
      <c r="L13" s="14">
        <v>25</v>
      </c>
      <c r="M13" s="2">
        <f t="shared" si="2"/>
        <v>114.99999999999999</v>
      </c>
      <c r="N13" s="2">
        <f t="shared" si="3"/>
        <v>53.75</v>
      </c>
      <c r="O13" s="17">
        <f t="shared" si="4"/>
        <v>100</v>
      </c>
      <c r="P13" s="2">
        <f t="shared" si="5"/>
        <v>168.75</v>
      </c>
      <c r="Q13" s="19">
        <f t="shared" si="6"/>
        <v>1</v>
      </c>
      <c r="R13" s="6">
        <f t="shared" si="7"/>
        <v>1</v>
      </c>
      <c r="S13" s="19">
        <v>7</v>
      </c>
      <c r="T13" s="2">
        <v>9.1999999999999993</v>
      </c>
      <c r="U13" s="2">
        <v>4.3</v>
      </c>
      <c r="V13" s="19">
        <v>8</v>
      </c>
      <c r="W13" s="2">
        <v>5.2</v>
      </c>
      <c r="X13" s="43"/>
      <c r="Y13" s="49">
        <v>1</v>
      </c>
    </row>
    <row r="14" spans="1:25">
      <c r="A14" s="51" t="s">
        <v>47</v>
      </c>
      <c r="B14" s="8">
        <v>41105</v>
      </c>
      <c r="C14" s="51" t="s">
        <v>112</v>
      </c>
      <c r="D14" s="19">
        <v>9</v>
      </c>
      <c r="E14" s="19">
        <v>11</v>
      </c>
      <c r="F14" s="14">
        <v>50</v>
      </c>
      <c r="H14" s="2">
        <f t="shared" si="0"/>
        <v>0</v>
      </c>
      <c r="I14" s="2">
        <f t="shared" si="1"/>
        <v>0</v>
      </c>
      <c r="J14" s="19">
        <v>6</v>
      </c>
      <c r="K14" s="14">
        <v>50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3</v>
      </c>
      <c r="T14" s="2">
        <v>7</v>
      </c>
      <c r="U14" s="2">
        <v>4</v>
      </c>
      <c r="V14" s="19">
        <v>9</v>
      </c>
      <c r="W14" s="2">
        <v>4.8</v>
      </c>
      <c r="X14" s="43"/>
      <c r="Y14" s="49">
        <v>1</v>
      </c>
    </row>
    <row r="15" spans="1:25">
      <c r="A15" s="51" t="s">
        <v>48</v>
      </c>
      <c r="B15" s="8">
        <v>41108</v>
      </c>
      <c r="C15" s="51" t="s">
        <v>128</v>
      </c>
      <c r="D15" s="19">
        <v>3</v>
      </c>
      <c r="E15" s="19">
        <v>1</v>
      </c>
      <c r="F15" s="14">
        <v>50</v>
      </c>
      <c r="H15" s="2">
        <f t="shared" si="0"/>
        <v>0</v>
      </c>
      <c r="I15" s="2">
        <f t="shared" si="1"/>
        <v>0</v>
      </c>
      <c r="J15" s="19">
        <v>4</v>
      </c>
      <c r="K15" s="14">
        <v>25</v>
      </c>
      <c r="L15" s="14">
        <v>25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6</v>
      </c>
      <c r="T15" s="2">
        <v>16.2</v>
      </c>
      <c r="U15" s="2">
        <v>7.6</v>
      </c>
      <c r="V15" s="19">
        <v>1</v>
      </c>
      <c r="W15" s="2">
        <v>7.6</v>
      </c>
      <c r="X15" s="43"/>
      <c r="Y15" s="49">
        <v>1</v>
      </c>
    </row>
    <row r="16" spans="1:25">
      <c r="A16" s="51" t="s">
        <v>49</v>
      </c>
      <c r="B16" s="8">
        <v>41111</v>
      </c>
      <c r="C16" s="51" t="s">
        <v>133</v>
      </c>
      <c r="D16" s="19">
        <v>9</v>
      </c>
      <c r="E16" s="19">
        <v>2</v>
      </c>
      <c r="F16" s="14">
        <v>50</v>
      </c>
      <c r="H16" s="2">
        <f t="shared" si="0"/>
        <v>318.75</v>
      </c>
      <c r="I16" s="2">
        <f t="shared" si="1"/>
        <v>0</v>
      </c>
      <c r="J16" s="19">
        <v>3</v>
      </c>
      <c r="K16" s="14">
        <v>50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318.75</v>
      </c>
      <c r="Q16" s="19">
        <f t="shared" si="6"/>
        <v>1</v>
      </c>
      <c r="R16" s="6">
        <f t="shared" si="7"/>
        <v>1</v>
      </c>
      <c r="S16" s="19">
        <v>2</v>
      </c>
      <c r="T16" s="2">
        <v>8.5</v>
      </c>
      <c r="U16" s="2">
        <v>4.3</v>
      </c>
      <c r="V16" s="19">
        <v>5</v>
      </c>
      <c r="W16" s="2">
        <v>8.1</v>
      </c>
      <c r="X16" s="43"/>
      <c r="Y16" s="49">
        <v>1.5</v>
      </c>
    </row>
    <row r="17" spans="1:25">
      <c r="A17" s="51" t="s">
        <v>50</v>
      </c>
      <c r="B17" s="8">
        <v>41112</v>
      </c>
      <c r="C17" s="51" t="s">
        <v>133</v>
      </c>
      <c r="D17" s="19">
        <v>1</v>
      </c>
      <c r="E17" s="19">
        <v>5</v>
      </c>
      <c r="F17" s="14">
        <v>50</v>
      </c>
      <c r="H17" s="2">
        <f t="shared" si="0"/>
        <v>0</v>
      </c>
      <c r="I17" s="2">
        <f t="shared" si="1"/>
        <v>0</v>
      </c>
      <c r="J17" s="19">
        <v>8</v>
      </c>
      <c r="K17" s="14">
        <v>25</v>
      </c>
      <c r="L17" s="14">
        <v>25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1</v>
      </c>
      <c r="T17" s="2">
        <v>8.3000000000000007</v>
      </c>
      <c r="U17" s="2">
        <v>4.0999999999999996</v>
      </c>
      <c r="V17" s="19">
        <v>9</v>
      </c>
      <c r="W17" s="2">
        <v>4</v>
      </c>
      <c r="X17" s="43"/>
      <c r="Y17" s="49">
        <v>1</v>
      </c>
    </row>
    <row r="18" spans="1:25">
      <c r="A18" s="51" t="s">
        <v>51</v>
      </c>
      <c r="B18" s="8">
        <v>41112</v>
      </c>
      <c r="C18" s="51" t="s">
        <v>133</v>
      </c>
      <c r="D18" s="19">
        <v>4</v>
      </c>
      <c r="E18" s="19">
        <v>7</v>
      </c>
      <c r="F18" s="14">
        <v>50</v>
      </c>
      <c r="H18" s="2">
        <f t="shared" si="0"/>
        <v>235</v>
      </c>
      <c r="I18" s="2">
        <f t="shared" si="1"/>
        <v>0</v>
      </c>
      <c r="J18" s="19">
        <v>8</v>
      </c>
      <c r="K18" s="14">
        <v>25</v>
      </c>
      <c r="L18" s="14">
        <v>25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235</v>
      </c>
      <c r="Q18" s="19">
        <f t="shared" si="6"/>
        <v>1</v>
      </c>
      <c r="R18" s="6">
        <f t="shared" si="7"/>
        <v>1</v>
      </c>
      <c r="S18" s="19">
        <v>7</v>
      </c>
      <c r="T18" s="2">
        <v>9.4</v>
      </c>
      <c r="U18" s="2">
        <v>5.7</v>
      </c>
      <c r="V18" s="19">
        <v>2</v>
      </c>
      <c r="W18" s="2">
        <v>13.2</v>
      </c>
      <c r="X18" s="43"/>
      <c r="Y18" s="49">
        <v>1</v>
      </c>
    </row>
    <row r="19" spans="1:25">
      <c r="A19" s="51" t="s">
        <v>52</v>
      </c>
      <c r="B19" s="8">
        <v>41120</v>
      </c>
      <c r="C19" s="51" t="s">
        <v>133</v>
      </c>
      <c r="D19" s="19">
        <v>10</v>
      </c>
      <c r="E19" s="19">
        <v>4</v>
      </c>
      <c r="F19" s="14">
        <v>50</v>
      </c>
      <c r="H19" s="2">
        <f t="shared" si="0"/>
        <v>0</v>
      </c>
      <c r="I19" s="2">
        <f t="shared" si="1"/>
        <v>0</v>
      </c>
      <c r="J19" s="19">
        <v>10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6</v>
      </c>
      <c r="T19" s="2">
        <v>48.6</v>
      </c>
      <c r="U19" s="2">
        <v>18.399999999999999</v>
      </c>
      <c r="V19" s="19">
        <v>3</v>
      </c>
      <c r="W19" s="2">
        <v>4.4000000000000004</v>
      </c>
      <c r="X19" s="43"/>
      <c r="Y19" s="49">
        <v>1</v>
      </c>
    </row>
    <row r="20" spans="1:25">
      <c r="A20" s="51" t="s">
        <v>53</v>
      </c>
      <c r="B20" s="8">
        <v>41120</v>
      </c>
      <c r="C20" s="51" t="s">
        <v>104</v>
      </c>
      <c r="D20" s="19">
        <v>6</v>
      </c>
      <c r="E20" s="19">
        <v>5</v>
      </c>
      <c r="F20" s="14">
        <v>100</v>
      </c>
      <c r="H20" s="2">
        <f t="shared" si="0"/>
        <v>500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500</v>
      </c>
      <c r="Q20" s="19">
        <f t="shared" si="6"/>
        <v>1</v>
      </c>
      <c r="R20" s="6">
        <f t="shared" si="7"/>
        <v>1</v>
      </c>
      <c r="S20" s="19">
        <v>5</v>
      </c>
      <c r="T20" s="2">
        <v>10</v>
      </c>
      <c r="U20" s="2">
        <v>0</v>
      </c>
      <c r="V20" s="19">
        <v>1</v>
      </c>
      <c r="W20" s="2">
        <v>0</v>
      </c>
      <c r="X20" s="43"/>
      <c r="Y20" s="49">
        <v>1</v>
      </c>
    </row>
    <row r="21" spans="1:25">
      <c r="A21" s="51" t="s">
        <v>54</v>
      </c>
      <c r="B21" s="8">
        <v>41121</v>
      </c>
      <c r="C21" s="51" t="s">
        <v>90</v>
      </c>
      <c r="D21" s="19">
        <v>4</v>
      </c>
      <c r="E21" s="19">
        <v>3</v>
      </c>
      <c r="F21" s="14">
        <v>50</v>
      </c>
      <c r="H21" s="2">
        <f t="shared" si="0"/>
        <v>0</v>
      </c>
      <c r="I21" s="2">
        <f t="shared" si="1"/>
        <v>0</v>
      </c>
      <c r="J21" s="19">
        <v>1</v>
      </c>
      <c r="K21" s="14">
        <v>25</v>
      </c>
      <c r="L21" s="14">
        <v>25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2</v>
      </c>
      <c r="T21" s="2">
        <v>5</v>
      </c>
      <c r="U21" s="2">
        <v>3.2</v>
      </c>
      <c r="V21" s="19">
        <v>3</v>
      </c>
      <c r="W21" s="2">
        <v>4</v>
      </c>
      <c r="X21" s="43"/>
      <c r="Y21" s="49">
        <v>1</v>
      </c>
    </row>
    <row r="22" spans="1:25">
      <c r="A22" s="51" t="s">
        <v>55</v>
      </c>
      <c r="B22" s="8">
        <v>41121</v>
      </c>
      <c r="C22" s="51" t="s">
        <v>168</v>
      </c>
      <c r="D22" s="19">
        <v>7</v>
      </c>
      <c r="E22" s="19">
        <v>7</v>
      </c>
      <c r="F22" s="14">
        <v>60</v>
      </c>
      <c r="H22" s="2">
        <f t="shared" si="0"/>
        <v>0</v>
      </c>
      <c r="I22" s="2">
        <f t="shared" si="1"/>
        <v>0</v>
      </c>
      <c r="J22" s="19">
        <v>2</v>
      </c>
      <c r="K22" s="14"/>
      <c r="L22" s="14">
        <v>40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1</v>
      </c>
      <c r="T22" s="2">
        <v>7</v>
      </c>
      <c r="U22" s="2">
        <v>3.8</v>
      </c>
      <c r="V22" s="19">
        <v>3</v>
      </c>
      <c r="W22" s="2">
        <v>7.6</v>
      </c>
      <c r="X22" s="43"/>
      <c r="Y22" s="49">
        <v>1</v>
      </c>
    </row>
    <row r="23" spans="1:25">
      <c r="A23" s="51" t="s">
        <v>56</v>
      </c>
      <c r="B23" s="8">
        <v>41121</v>
      </c>
      <c r="C23" s="51" t="s">
        <v>107</v>
      </c>
      <c r="D23" s="19">
        <v>6</v>
      </c>
      <c r="E23" s="19">
        <v>7</v>
      </c>
      <c r="F23" s="14">
        <v>50</v>
      </c>
      <c r="G23" s="14">
        <v>50</v>
      </c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0</v>
      </c>
      <c r="Q23" s="19">
        <f t="shared" si="6"/>
        <v>1</v>
      </c>
      <c r="R23" s="6">
        <f t="shared" si="7"/>
        <v>0</v>
      </c>
      <c r="S23" s="19">
        <v>4</v>
      </c>
      <c r="T23" s="2">
        <v>8.3000000000000007</v>
      </c>
      <c r="U23" s="2">
        <v>4</v>
      </c>
      <c r="V23" s="19">
        <v>2</v>
      </c>
      <c r="W23" s="2">
        <v>4.5</v>
      </c>
      <c r="X23" s="43"/>
      <c r="Y23" s="49">
        <v>1</v>
      </c>
    </row>
    <row r="24" spans="1:25">
      <c r="A24" s="51" t="s">
        <v>57</v>
      </c>
      <c r="B24" s="8">
        <v>41121</v>
      </c>
      <c r="C24" s="51" t="s">
        <v>104</v>
      </c>
      <c r="D24" s="19">
        <v>3</v>
      </c>
      <c r="E24" s="19">
        <v>2</v>
      </c>
      <c r="F24" s="14">
        <v>25</v>
      </c>
      <c r="G24" s="14">
        <v>25</v>
      </c>
      <c r="H24" s="2">
        <f t="shared" si="0"/>
        <v>0</v>
      </c>
      <c r="I24" s="2">
        <f t="shared" si="1"/>
        <v>0</v>
      </c>
      <c r="J24" s="19">
        <v>6</v>
      </c>
      <c r="K24" s="14">
        <v>25</v>
      </c>
      <c r="L24" s="14">
        <v>25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1</v>
      </c>
      <c r="T24" s="2">
        <v>8.4</v>
      </c>
      <c r="U24" s="2">
        <v>4.8</v>
      </c>
      <c r="V24" s="19">
        <v>3</v>
      </c>
      <c r="W24" s="2">
        <v>3.6</v>
      </c>
      <c r="X24" s="43"/>
      <c r="Y24" s="49">
        <v>1</v>
      </c>
    </row>
    <row r="25" spans="1:25">
      <c r="A25" s="51" t="s">
        <v>58</v>
      </c>
      <c r="B25" s="8"/>
      <c r="C25" s="51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51" t="s">
        <v>59</v>
      </c>
      <c r="B26" s="8"/>
      <c r="C26" s="51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51" t="s">
        <v>60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51" t="s">
        <v>61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51" t="s">
        <v>62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51" t="s">
        <v>63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51" t="s">
        <v>64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51" t="s">
        <v>65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51" t="s">
        <v>66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51" t="s">
        <v>67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1045</v>
      </c>
      <c r="G36" s="14">
        <f>SUM(G5:G35)</f>
        <v>135</v>
      </c>
      <c r="H36" s="14">
        <f>SUM(H5:H35)</f>
        <v>1652.25</v>
      </c>
      <c r="I36" s="14">
        <f>SUM(I5:I35)</f>
        <v>147</v>
      </c>
      <c r="J36" s="76"/>
      <c r="K36" s="2">
        <f t="shared" ref="K36:N36" si="8">SUM(K5:K35)</f>
        <v>605</v>
      </c>
      <c r="L36" s="14">
        <f t="shared" si="8"/>
        <v>215</v>
      </c>
      <c r="M36" s="14">
        <f t="shared" si="8"/>
        <v>114.99999999999999</v>
      </c>
      <c r="N36" s="14">
        <f t="shared" si="8"/>
        <v>53.75</v>
      </c>
      <c r="O36" s="17">
        <f>SUM(O5:O35)</f>
        <v>2000</v>
      </c>
      <c r="P36" s="2">
        <f>SUM(P5:P35)</f>
        <v>1968</v>
      </c>
      <c r="Q36" s="19">
        <f>SUM(Q5:Q35)</f>
        <v>20</v>
      </c>
      <c r="R36" s="19">
        <f>SUM(R5:R35)</f>
        <v>7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1968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1650</v>
      </c>
      <c r="L39" s="14">
        <f>G36+L36</f>
        <v>350</v>
      </c>
      <c r="M39" s="14">
        <f>O36</f>
        <v>2000</v>
      </c>
      <c r="O39" s="21" t="s">
        <v>22</v>
      </c>
      <c r="P39" s="23">
        <f>IF(R36=0,0,R36/Q36)</f>
        <v>0.35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1767.25</v>
      </c>
      <c r="L40" s="80">
        <f>I36+N36</f>
        <v>200.75</v>
      </c>
      <c r="M40" s="80">
        <f>P36</f>
        <v>1968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117.25</v>
      </c>
      <c r="L41" s="14">
        <f>L40-L39</f>
        <v>-149.25</v>
      </c>
      <c r="M41" s="14">
        <f>M40-M39</f>
        <v>-32</v>
      </c>
      <c r="O41" s="21" t="s">
        <v>26</v>
      </c>
      <c r="P41" s="22">
        <f>P38*P39</f>
        <v>688.8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7.106060606060606E-2</v>
      </c>
      <c r="L42" s="82">
        <f>L41/MAX(1,L39)</f>
        <v>-0.42642857142857143</v>
      </c>
      <c r="M42" s="82">
        <f>M41/MAX(1,M39)</f>
        <v>-1.6E-2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51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7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200" priority="14" operator="lessThan">
      <formula>0</formula>
    </cfRule>
  </conditionalFormatting>
  <conditionalFormatting sqref="L45">
    <cfRule type="cellIs" dxfId="199" priority="13" operator="lessThan">
      <formula>0</formula>
    </cfRule>
  </conditionalFormatting>
  <conditionalFormatting sqref="M45">
    <cfRule type="cellIs" dxfId="198" priority="12" operator="lessThan">
      <formula>0</formula>
    </cfRule>
  </conditionalFormatting>
  <conditionalFormatting sqref="K45">
    <cfRule type="cellIs" dxfId="197" priority="11" operator="lessThan">
      <formula>0</formula>
    </cfRule>
  </conditionalFormatting>
  <conditionalFormatting sqref="L45">
    <cfRule type="cellIs" dxfId="196" priority="10" operator="lessThan">
      <formula>0</formula>
    </cfRule>
  </conditionalFormatting>
  <conditionalFormatting sqref="M45">
    <cfRule type="cellIs" dxfId="195" priority="9" operator="lessThan">
      <formula>0</formula>
    </cfRule>
  </conditionalFormatting>
  <conditionalFormatting sqref="K41">
    <cfRule type="cellIs" dxfId="194" priority="8" operator="lessThan">
      <formula>0</formula>
    </cfRule>
  </conditionalFormatting>
  <conditionalFormatting sqref="L41">
    <cfRule type="cellIs" dxfId="193" priority="7" operator="lessThan">
      <formula>0</formula>
    </cfRule>
  </conditionalFormatting>
  <conditionalFormatting sqref="M41">
    <cfRule type="cellIs" dxfId="192" priority="6" operator="lessThan">
      <formula>0</formula>
    </cfRule>
  </conditionalFormatting>
  <conditionalFormatting sqref="K42">
    <cfRule type="cellIs" dxfId="191" priority="5" operator="lessThan">
      <formula>0</formula>
    </cfRule>
  </conditionalFormatting>
  <conditionalFormatting sqref="L42">
    <cfRule type="cellIs" dxfId="190" priority="4" operator="lessThan">
      <formula>0</formula>
    </cfRule>
  </conditionalFormatting>
  <conditionalFormatting sqref="M42">
    <cfRule type="cellIs" dxfId="189" priority="3" operator="lessThan">
      <formula>0</formula>
    </cfRule>
  </conditionalFormatting>
  <conditionalFormatting sqref="L42">
    <cfRule type="cellIs" dxfId="188" priority="2" operator="lessThan">
      <formula>0</formula>
    </cfRule>
  </conditionalFormatting>
  <conditionalFormatting sqref="M42">
    <cfRule type="cellIs" dxfId="187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Y136"/>
  <sheetViews>
    <sheetView topLeftCell="A13" zoomScaleNormal="100" workbookViewId="0">
      <selection activeCell="P36" sqref="P36"/>
    </sheetView>
  </sheetViews>
  <sheetFormatPr defaultRowHeight="15"/>
  <cols>
    <col min="1" max="1" width="7.7109375" style="51" customWidth="1"/>
    <col min="2" max="2" width="11.140625" customWidth="1"/>
    <col min="3" max="3" width="7.42578125" customWidth="1"/>
    <col min="4" max="4" width="7.140625" customWidth="1"/>
    <col min="5" max="5" width="8" style="5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5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5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75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52" t="s">
        <v>14</v>
      </c>
      <c r="W4" s="12" t="s">
        <v>7</v>
      </c>
      <c r="X4" s="41" t="s">
        <v>23</v>
      </c>
      <c r="Y4" s="9" t="s">
        <v>38</v>
      </c>
    </row>
    <row r="7" spans="1:25">
      <c r="A7" s="51" t="s">
        <v>40</v>
      </c>
      <c r="B7" s="8">
        <v>41102</v>
      </c>
      <c r="C7" s="51" t="s">
        <v>112</v>
      </c>
      <c r="D7" s="19">
        <v>1</v>
      </c>
      <c r="E7" s="19">
        <v>4</v>
      </c>
      <c r="F7" s="14">
        <v>30</v>
      </c>
      <c r="G7" s="14">
        <v>20</v>
      </c>
      <c r="H7" s="2">
        <f t="shared" ref="H7:H34" si="0">IF(E7=S7,F7/2*MIN(T7,42),0)*Y7</f>
        <v>0</v>
      </c>
      <c r="I7" s="2">
        <f t="shared" ref="I7:I34" si="1">IF(E7=S7,G7/2*MIN(U7,22),IF(E7=V7,G7/2*MIN(W7,22),0))*Y7</f>
        <v>0</v>
      </c>
      <c r="J7" s="19">
        <v>5</v>
      </c>
      <c r="K7" s="14">
        <v>30</v>
      </c>
      <c r="L7" s="14">
        <v>20</v>
      </c>
      <c r="M7" s="2">
        <f t="shared" ref="M7:M34" si="2">IF(J7=S7,K7/2*MIN(T7,42),0)*Y7</f>
        <v>84</v>
      </c>
      <c r="N7" s="2">
        <f t="shared" ref="N7:N34" si="3">IF(J7=S7,L7/2*MIN(U7,22),IF(J7=V7,L7/2*MIN(W7,22),0))*Y7</f>
        <v>32</v>
      </c>
      <c r="O7" s="17">
        <f t="shared" ref="O7:O34" si="4">F7+G7+K7+L7</f>
        <v>100</v>
      </c>
      <c r="P7" s="2">
        <f t="shared" ref="P7:P34" si="5">(H7+I7+M7+N7)</f>
        <v>116</v>
      </c>
      <c r="Q7" s="19">
        <f t="shared" ref="Q7:Q34" si="6">IF(B7&gt;1/1/2000,1,0)</f>
        <v>1</v>
      </c>
      <c r="R7" s="6">
        <f t="shared" ref="R7:R34" si="7">IF(H7&gt;0,1,IF(I7&gt;0,1,IF(M7&gt;0,1,IF(N7&gt;0,1,0))))</f>
        <v>1</v>
      </c>
      <c r="S7" s="19">
        <v>5</v>
      </c>
      <c r="T7" s="2">
        <v>5.6</v>
      </c>
      <c r="U7" s="2">
        <v>3.2</v>
      </c>
      <c r="V7" s="19">
        <v>1</v>
      </c>
      <c r="W7" s="2">
        <v>4</v>
      </c>
      <c r="X7" s="43"/>
      <c r="Y7" s="49">
        <v>1</v>
      </c>
    </row>
    <row r="8" spans="1:25">
      <c r="A8" s="51" t="s">
        <v>41</v>
      </c>
      <c r="B8" s="8">
        <v>41102</v>
      </c>
      <c r="C8" s="51" t="s">
        <v>88</v>
      </c>
      <c r="D8" s="19">
        <v>7</v>
      </c>
      <c r="E8" s="19">
        <v>1</v>
      </c>
      <c r="F8" s="14">
        <v>30</v>
      </c>
      <c r="G8" s="14">
        <v>25</v>
      </c>
      <c r="H8" s="2">
        <f t="shared" si="0"/>
        <v>0</v>
      </c>
      <c r="I8" s="2">
        <f t="shared" si="1"/>
        <v>0</v>
      </c>
      <c r="J8" s="19">
        <v>3</v>
      </c>
      <c r="K8" s="14">
        <v>25</v>
      </c>
      <c r="L8" s="14">
        <v>20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4</v>
      </c>
      <c r="T8" s="2">
        <v>15.1</v>
      </c>
      <c r="U8" s="2">
        <v>7.8</v>
      </c>
      <c r="V8" s="19">
        <v>2</v>
      </c>
      <c r="W8" s="2">
        <v>4.3</v>
      </c>
      <c r="X8" s="43"/>
      <c r="Y8" s="49">
        <v>1</v>
      </c>
    </row>
    <row r="9" spans="1:25">
      <c r="A9" s="51" t="s">
        <v>42</v>
      </c>
      <c r="B9" s="8">
        <v>41103</v>
      </c>
      <c r="C9" s="51" t="s">
        <v>88</v>
      </c>
      <c r="D9" s="19">
        <v>2</v>
      </c>
      <c r="E9" s="19">
        <v>4</v>
      </c>
      <c r="F9" s="14">
        <v>30</v>
      </c>
      <c r="G9" s="14">
        <v>30</v>
      </c>
      <c r="H9" s="2">
        <f t="shared" si="0"/>
        <v>0</v>
      </c>
      <c r="I9" s="2">
        <f t="shared" si="1"/>
        <v>0</v>
      </c>
      <c r="J9" s="19">
        <v>2</v>
      </c>
      <c r="K9" s="14">
        <v>20</v>
      </c>
      <c r="L9" s="14">
        <v>20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5</v>
      </c>
      <c r="T9" s="2">
        <v>13.8</v>
      </c>
      <c r="U9" s="2">
        <v>6</v>
      </c>
      <c r="V9" s="19">
        <v>7</v>
      </c>
      <c r="W9" s="2">
        <v>3</v>
      </c>
      <c r="X9" s="43"/>
      <c r="Y9" s="49">
        <v>1</v>
      </c>
    </row>
    <row r="10" spans="1:25">
      <c r="A10" s="51" t="s">
        <v>43</v>
      </c>
      <c r="B10" s="8">
        <v>41103</v>
      </c>
      <c r="C10" s="51" t="s">
        <v>112</v>
      </c>
      <c r="D10" s="19">
        <v>7</v>
      </c>
      <c r="E10" s="19">
        <v>5</v>
      </c>
      <c r="F10" s="14">
        <v>30</v>
      </c>
      <c r="G10" s="14">
        <v>20</v>
      </c>
      <c r="H10" s="2">
        <f t="shared" si="0"/>
        <v>0</v>
      </c>
      <c r="I10" s="2">
        <f t="shared" si="1"/>
        <v>0</v>
      </c>
      <c r="J10" s="19">
        <v>4</v>
      </c>
      <c r="K10" s="14">
        <v>30</v>
      </c>
      <c r="L10" s="14">
        <v>20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6</v>
      </c>
      <c r="T10" s="2">
        <v>8</v>
      </c>
      <c r="U10" s="2">
        <v>4.4000000000000004</v>
      </c>
      <c r="V10" s="19">
        <v>1</v>
      </c>
      <c r="W10" s="2">
        <v>4.5999999999999996</v>
      </c>
      <c r="X10" s="43"/>
      <c r="Y10" s="49">
        <v>1</v>
      </c>
    </row>
    <row r="11" spans="1:25">
      <c r="A11" s="51" t="s">
        <v>44</v>
      </c>
      <c r="B11" s="8">
        <v>41103</v>
      </c>
      <c r="C11" s="51" t="s">
        <v>115</v>
      </c>
      <c r="D11" s="19">
        <v>7</v>
      </c>
      <c r="E11" s="19">
        <v>12</v>
      </c>
      <c r="F11" s="14">
        <v>30</v>
      </c>
      <c r="G11" s="14">
        <v>20</v>
      </c>
      <c r="H11" s="2">
        <f t="shared" si="0"/>
        <v>90</v>
      </c>
      <c r="I11" s="2">
        <f t="shared" si="1"/>
        <v>38</v>
      </c>
      <c r="J11" s="19">
        <v>1</v>
      </c>
      <c r="K11" s="14">
        <v>30</v>
      </c>
      <c r="L11" s="14">
        <v>20</v>
      </c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128</v>
      </c>
      <c r="Q11" s="19">
        <f t="shared" si="6"/>
        <v>1</v>
      </c>
      <c r="R11" s="6">
        <f t="shared" si="7"/>
        <v>1</v>
      </c>
      <c r="S11" s="19">
        <v>12</v>
      </c>
      <c r="T11" s="2">
        <v>6</v>
      </c>
      <c r="U11" s="2">
        <v>3.8</v>
      </c>
      <c r="V11" s="19">
        <v>7</v>
      </c>
      <c r="W11" s="2">
        <v>4.5999999999999996</v>
      </c>
      <c r="X11" s="43"/>
      <c r="Y11" s="49">
        <v>1</v>
      </c>
    </row>
    <row r="12" spans="1:25">
      <c r="A12" s="51" t="s">
        <v>45</v>
      </c>
      <c r="B12" s="8">
        <v>41103</v>
      </c>
      <c r="C12" s="51" t="s">
        <v>112</v>
      </c>
      <c r="D12" s="19">
        <v>3</v>
      </c>
      <c r="E12" s="19">
        <v>3</v>
      </c>
      <c r="G12" s="14">
        <v>60</v>
      </c>
      <c r="H12" s="2">
        <f t="shared" si="0"/>
        <v>0</v>
      </c>
      <c r="I12" s="2">
        <f t="shared" si="1"/>
        <v>138</v>
      </c>
      <c r="J12" s="19">
        <v>1</v>
      </c>
      <c r="K12" s="14"/>
      <c r="L12" s="14">
        <v>40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138</v>
      </c>
      <c r="Q12" s="19">
        <f t="shared" si="6"/>
        <v>1</v>
      </c>
      <c r="R12" s="6">
        <f t="shared" si="7"/>
        <v>1</v>
      </c>
      <c r="S12" s="19">
        <v>5</v>
      </c>
      <c r="T12" s="2">
        <v>5.8</v>
      </c>
      <c r="U12" s="2">
        <v>3</v>
      </c>
      <c r="V12" s="19">
        <v>3</v>
      </c>
      <c r="W12" s="2">
        <v>4.5999999999999996</v>
      </c>
      <c r="X12" s="43"/>
      <c r="Y12" s="49">
        <v>1</v>
      </c>
    </row>
    <row r="13" spans="1:25">
      <c r="A13" s="51" t="s">
        <v>46</v>
      </c>
      <c r="B13" s="8">
        <v>41103</v>
      </c>
      <c r="C13" s="51" t="s">
        <v>116</v>
      </c>
      <c r="D13" s="19">
        <v>8</v>
      </c>
      <c r="E13" s="19">
        <v>7</v>
      </c>
      <c r="F13" s="14">
        <v>20</v>
      </c>
      <c r="G13" s="14">
        <v>40</v>
      </c>
      <c r="H13" s="2">
        <f t="shared" si="0"/>
        <v>0</v>
      </c>
      <c r="I13" s="2">
        <f t="shared" si="1"/>
        <v>0</v>
      </c>
      <c r="J13" s="19">
        <v>5</v>
      </c>
      <c r="K13" s="14"/>
      <c r="L13" s="14">
        <v>40</v>
      </c>
      <c r="M13" s="2">
        <f t="shared" si="2"/>
        <v>0</v>
      </c>
      <c r="N13" s="2">
        <f t="shared" si="3"/>
        <v>114</v>
      </c>
      <c r="O13" s="17">
        <f t="shared" si="4"/>
        <v>100</v>
      </c>
      <c r="P13" s="2">
        <f t="shared" si="5"/>
        <v>114</v>
      </c>
      <c r="Q13" s="19">
        <f t="shared" si="6"/>
        <v>1</v>
      </c>
      <c r="R13" s="6">
        <f t="shared" si="7"/>
        <v>1</v>
      </c>
      <c r="S13" s="19">
        <v>5</v>
      </c>
      <c r="T13" s="2">
        <v>19.399999999999999</v>
      </c>
      <c r="U13" s="2">
        <v>5.7</v>
      </c>
      <c r="V13" s="19">
        <v>1</v>
      </c>
      <c r="W13" s="2">
        <v>2.8</v>
      </c>
      <c r="X13" s="43"/>
      <c r="Y13" s="49">
        <v>1</v>
      </c>
    </row>
    <row r="14" spans="1:25">
      <c r="A14" s="51" t="s">
        <v>47</v>
      </c>
      <c r="B14" s="8">
        <v>41104</v>
      </c>
      <c r="C14" s="51" t="s">
        <v>90</v>
      </c>
      <c r="D14" s="19">
        <v>7</v>
      </c>
      <c r="E14" s="19">
        <v>1</v>
      </c>
      <c r="F14" s="14">
        <v>20</v>
      </c>
      <c r="G14" s="14">
        <v>30</v>
      </c>
      <c r="H14" s="2">
        <f t="shared" si="0"/>
        <v>0</v>
      </c>
      <c r="I14" s="2">
        <f t="shared" si="1"/>
        <v>0</v>
      </c>
      <c r="J14" s="19">
        <v>2</v>
      </c>
      <c r="K14" s="14">
        <v>20</v>
      </c>
      <c r="L14" s="14">
        <v>30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4</v>
      </c>
      <c r="T14" s="2">
        <v>50.6</v>
      </c>
      <c r="U14" s="2">
        <v>20</v>
      </c>
      <c r="V14" s="19">
        <v>5</v>
      </c>
      <c r="W14" s="2">
        <v>6.6</v>
      </c>
      <c r="X14" s="43"/>
      <c r="Y14" s="49">
        <v>1</v>
      </c>
    </row>
    <row r="15" spans="1:25">
      <c r="A15" s="51" t="s">
        <v>48</v>
      </c>
      <c r="B15" s="8">
        <v>41104</v>
      </c>
      <c r="C15" s="51" t="s">
        <v>115</v>
      </c>
      <c r="D15" s="19">
        <v>4</v>
      </c>
      <c r="E15" s="19">
        <v>4</v>
      </c>
      <c r="G15" s="14">
        <v>40</v>
      </c>
      <c r="H15" s="2">
        <f t="shared" si="0"/>
        <v>0</v>
      </c>
      <c r="I15" s="2">
        <f t="shared" si="1"/>
        <v>0</v>
      </c>
      <c r="J15" s="19">
        <v>5</v>
      </c>
      <c r="K15" s="14">
        <v>30</v>
      </c>
      <c r="L15" s="14">
        <v>30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1</v>
      </c>
      <c r="T15" s="2">
        <v>1</v>
      </c>
      <c r="U15" s="2">
        <v>1</v>
      </c>
      <c r="V15" s="19">
        <v>2</v>
      </c>
      <c r="W15" s="2">
        <v>1</v>
      </c>
      <c r="X15" s="43" t="s">
        <v>117</v>
      </c>
      <c r="Y15" s="49">
        <v>1</v>
      </c>
    </row>
    <row r="16" spans="1:25">
      <c r="A16" s="51" t="s">
        <v>49</v>
      </c>
      <c r="B16" s="8">
        <v>41105</v>
      </c>
      <c r="C16" s="51" t="s">
        <v>112</v>
      </c>
      <c r="D16" s="19">
        <v>1</v>
      </c>
      <c r="E16" s="19">
        <v>4</v>
      </c>
      <c r="F16" s="14">
        <v>20</v>
      </c>
      <c r="G16" s="14">
        <v>30</v>
      </c>
      <c r="H16" s="2">
        <f t="shared" si="0"/>
        <v>0</v>
      </c>
      <c r="I16" s="2">
        <f t="shared" si="1"/>
        <v>0</v>
      </c>
      <c r="J16" s="19">
        <v>3</v>
      </c>
      <c r="K16" s="14">
        <v>20</v>
      </c>
      <c r="L16" s="14">
        <v>30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6</v>
      </c>
      <c r="T16" s="2">
        <v>12.2</v>
      </c>
      <c r="U16" s="2">
        <v>5.2</v>
      </c>
      <c r="V16" s="19">
        <v>2</v>
      </c>
      <c r="W16" s="2">
        <v>5.4</v>
      </c>
      <c r="X16" s="43"/>
      <c r="Y16" s="49">
        <v>1</v>
      </c>
    </row>
    <row r="17" spans="1:25">
      <c r="A17" s="51" t="s">
        <v>50</v>
      </c>
      <c r="B17" s="8">
        <v>41105</v>
      </c>
      <c r="C17" s="51" t="s">
        <v>107</v>
      </c>
      <c r="D17" s="19">
        <v>9</v>
      </c>
      <c r="E17" s="19">
        <v>4</v>
      </c>
      <c r="F17" s="14">
        <v>30</v>
      </c>
      <c r="G17" s="14">
        <v>20</v>
      </c>
      <c r="H17" s="2">
        <f t="shared" si="0"/>
        <v>118.5</v>
      </c>
      <c r="I17" s="2">
        <f t="shared" si="1"/>
        <v>42</v>
      </c>
      <c r="J17" s="19">
        <v>5</v>
      </c>
      <c r="K17" s="14">
        <v>20</v>
      </c>
      <c r="L17" s="14">
        <v>30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160.5</v>
      </c>
      <c r="Q17" s="19">
        <f t="shared" si="6"/>
        <v>1</v>
      </c>
      <c r="R17" s="6">
        <f t="shared" si="7"/>
        <v>1</v>
      </c>
      <c r="S17" s="19">
        <v>4</v>
      </c>
      <c r="T17" s="2">
        <v>7.9</v>
      </c>
      <c r="U17" s="2">
        <v>4.2</v>
      </c>
      <c r="V17" s="19">
        <v>3</v>
      </c>
      <c r="W17" s="2">
        <v>11</v>
      </c>
      <c r="X17" s="43"/>
      <c r="Y17" s="49">
        <v>1</v>
      </c>
    </row>
    <row r="18" spans="1:25">
      <c r="A18" s="51" t="s">
        <v>51</v>
      </c>
      <c r="B18" s="8">
        <v>41110</v>
      </c>
      <c r="C18" s="51" t="s">
        <v>133</v>
      </c>
      <c r="D18" s="19">
        <v>7</v>
      </c>
      <c r="E18" s="19">
        <v>2</v>
      </c>
      <c r="F18" s="14">
        <v>60</v>
      </c>
      <c r="H18" s="2">
        <f t="shared" si="0"/>
        <v>245.99999999999997</v>
      </c>
      <c r="I18" s="2">
        <f t="shared" si="1"/>
        <v>0</v>
      </c>
      <c r="J18" s="19">
        <v>9</v>
      </c>
      <c r="K18" s="14">
        <v>40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245.99999999999997</v>
      </c>
      <c r="Q18" s="19">
        <f t="shared" si="6"/>
        <v>1</v>
      </c>
      <c r="R18" s="6">
        <f t="shared" si="7"/>
        <v>1</v>
      </c>
      <c r="S18" s="19">
        <v>2</v>
      </c>
      <c r="T18" s="2">
        <v>8.1999999999999993</v>
      </c>
      <c r="U18" s="2">
        <v>4</v>
      </c>
      <c r="V18" s="19">
        <v>7</v>
      </c>
      <c r="W18" s="2">
        <v>3.7</v>
      </c>
      <c r="X18" s="43"/>
      <c r="Y18" s="49">
        <v>1</v>
      </c>
    </row>
    <row r="19" spans="1:25">
      <c r="A19" s="51" t="s">
        <v>52</v>
      </c>
      <c r="B19" s="8">
        <v>41110</v>
      </c>
      <c r="C19" s="51" t="s">
        <v>133</v>
      </c>
      <c r="D19" s="19">
        <v>8</v>
      </c>
      <c r="E19" s="19">
        <v>3</v>
      </c>
      <c r="G19" s="14">
        <v>60</v>
      </c>
      <c r="H19" s="2">
        <f t="shared" si="0"/>
        <v>0</v>
      </c>
      <c r="I19" s="2">
        <f t="shared" si="1"/>
        <v>282</v>
      </c>
      <c r="J19" s="19">
        <v>4</v>
      </c>
      <c r="K19" s="14"/>
      <c r="L19" s="14">
        <v>40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282</v>
      </c>
      <c r="Q19" s="19">
        <f t="shared" si="6"/>
        <v>1</v>
      </c>
      <c r="R19" s="6">
        <f t="shared" si="7"/>
        <v>1</v>
      </c>
      <c r="S19" s="19">
        <v>5</v>
      </c>
      <c r="T19" s="2">
        <v>14.2</v>
      </c>
      <c r="U19" s="2">
        <v>7.4</v>
      </c>
      <c r="V19" s="19">
        <v>3</v>
      </c>
      <c r="W19" s="2">
        <v>9.4</v>
      </c>
      <c r="X19" s="43"/>
      <c r="Y19" s="49">
        <v>1</v>
      </c>
    </row>
    <row r="20" spans="1:25">
      <c r="A20" s="51" t="s">
        <v>53</v>
      </c>
      <c r="B20" s="8">
        <v>41111</v>
      </c>
      <c r="C20" s="51" t="s">
        <v>133</v>
      </c>
      <c r="D20" s="19">
        <v>4</v>
      </c>
      <c r="E20" s="19">
        <v>12</v>
      </c>
      <c r="F20" s="14">
        <v>60</v>
      </c>
      <c r="H20" s="2">
        <f t="shared" si="0"/>
        <v>336</v>
      </c>
      <c r="I20" s="2">
        <f t="shared" si="1"/>
        <v>0</v>
      </c>
      <c r="J20" s="19">
        <v>8</v>
      </c>
      <c r="K20" s="14"/>
      <c r="L20" s="14">
        <v>40</v>
      </c>
      <c r="M20" s="2">
        <f t="shared" si="2"/>
        <v>0</v>
      </c>
      <c r="N20" s="2">
        <f t="shared" si="3"/>
        <v>140</v>
      </c>
      <c r="O20" s="17">
        <f t="shared" si="4"/>
        <v>100</v>
      </c>
      <c r="P20" s="2">
        <f t="shared" si="5"/>
        <v>476</v>
      </c>
      <c r="Q20" s="19">
        <f t="shared" si="6"/>
        <v>1</v>
      </c>
      <c r="R20" s="6">
        <f t="shared" si="7"/>
        <v>1</v>
      </c>
      <c r="S20" s="19">
        <v>12</v>
      </c>
      <c r="T20" s="2">
        <v>11.2</v>
      </c>
      <c r="U20" s="2">
        <v>5.7</v>
      </c>
      <c r="V20" s="19">
        <v>8</v>
      </c>
      <c r="W20" s="2">
        <v>7</v>
      </c>
      <c r="X20" s="43"/>
      <c r="Y20" s="49">
        <v>1</v>
      </c>
    </row>
    <row r="21" spans="1:25">
      <c r="A21" s="51" t="s">
        <v>54</v>
      </c>
      <c r="B21" s="8">
        <v>41111</v>
      </c>
      <c r="C21" s="51" t="s">
        <v>133</v>
      </c>
      <c r="D21" s="19">
        <v>5</v>
      </c>
      <c r="E21" s="19">
        <v>12</v>
      </c>
      <c r="F21" s="14">
        <v>60</v>
      </c>
      <c r="H21" s="2">
        <f t="shared" si="0"/>
        <v>0</v>
      </c>
      <c r="I21" s="2">
        <f t="shared" si="1"/>
        <v>0</v>
      </c>
      <c r="J21" s="19">
        <v>2</v>
      </c>
      <c r="K21" s="14"/>
      <c r="L21" s="14">
        <v>40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13</v>
      </c>
      <c r="T21" s="2">
        <v>27.2</v>
      </c>
      <c r="U21" s="2">
        <v>12.2</v>
      </c>
      <c r="V21" s="19">
        <v>12</v>
      </c>
      <c r="W21" s="2">
        <v>7.6</v>
      </c>
      <c r="X21" s="43"/>
      <c r="Y21" s="49">
        <v>1</v>
      </c>
    </row>
    <row r="22" spans="1:25">
      <c r="A22" s="51" t="s">
        <v>55</v>
      </c>
      <c r="B22" s="8">
        <v>41111</v>
      </c>
      <c r="C22" s="51" t="s">
        <v>133</v>
      </c>
      <c r="D22" s="19">
        <v>7</v>
      </c>
      <c r="E22" s="19">
        <v>12</v>
      </c>
      <c r="F22" s="14">
        <v>60</v>
      </c>
      <c r="H22" s="2">
        <f t="shared" si="0"/>
        <v>0</v>
      </c>
      <c r="I22" s="2">
        <f t="shared" si="1"/>
        <v>0</v>
      </c>
      <c r="J22" s="19">
        <v>11</v>
      </c>
      <c r="K22" s="14">
        <v>40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5</v>
      </c>
      <c r="T22" s="2">
        <v>31</v>
      </c>
      <c r="U22" s="2">
        <v>13.8</v>
      </c>
      <c r="V22" s="19">
        <v>1</v>
      </c>
      <c r="W22" s="2">
        <v>10.6</v>
      </c>
      <c r="X22" s="43"/>
      <c r="Y22" s="49">
        <v>1</v>
      </c>
    </row>
    <row r="23" spans="1:25">
      <c r="A23" s="51" t="s">
        <v>56</v>
      </c>
      <c r="B23" s="8">
        <v>41111</v>
      </c>
      <c r="C23" s="51" t="s">
        <v>133</v>
      </c>
      <c r="D23" s="19">
        <v>9</v>
      </c>
      <c r="E23" s="19">
        <v>7</v>
      </c>
      <c r="F23" s="14">
        <v>60</v>
      </c>
      <c r="H23" s="2">
        <f t="shared" si="0"/>
        <v>0</v>
      </c>
      <c r="I23" s="2">
        <f t="shared" si="1"/>
        <v>0</v>
      </c>
      <c r="J23" s="19">
        <v>5</v>
      </c>
      <c r="K23" s="14">
        <v>40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0</v>
      </c>
      <c r="Q23" s="19">
        <f t="shared" si="6"/>
        <v>1</v>
      </c>
      <c r="R23" s="6">
        <f t="shared" si="7"/>
        <v>0</v>
      </c>
      <c r="S23" s="19">
        <v>2</v>
      </c>
      <c r="T23" s="2">
        <v>8.5</v>
      </c>
      <c r="U23" s="2">
        <v>4.3</v>
      </c>
      <c r="V23" s="19">
        <v>5</v>
      </c>
      <c r="W23" s="2">
        <v>8.1</v>
      </c>
      <c r="X23" s="43"/>
      <c r="Y23" s="49">
        <v>1</v>
      </c>
    </row>
    <row r="24" spans="1:25">
      <c r="A24" s="51" t="s">
        <v>57</v>
      </c>
      <c r="B24" s="8">
        <v>41111</v>
      </c>
      <c r="C24" s="51" t="s">
        <v>133</v>
      </c>
      <c r="D24" s="19">
        <v>10</v>
      </c>
      <c r="E24" s="19">
        <v>1</v>
      </c>
      <c r="F24" s="14">
        <v>60</v>
      </c>
      <c r="H24" s="2">
        <f t="shared" si="0"/>
        <v>294</v>
      </c>
      <c r="I24" s="2">
        <f t="shared" si="1"/>
        <v>0</v>
      </c>
      <c r="J24" s="19">
        <v>4</v>
      </c>
      <c r="K24" s="14"/>
      <c r="L24" s="14">
        <v>40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294</v>
      </c>
      <c r="Q24" s="19">
        <f t="shared" si="6"/>
        <v>1</v>
      </c>
      <c r="R24" s="6">
        <f t="shared" si="7"/>
        <v>1</v>
      </c>
      <c r="S24" s="19">
        <v>1</v>
      </c>
      <c r="T24" s="2">
        <v>9.8000000000000007</v>
      </c>
      <c r="U24" s="2">
        <v>5.7</v>
      </c>
      <c r="V24" s="19">
        <v>5</v>
      </c>
      <c r="W24" s="2">
        <v>3.8</v>
      </c>
      <c r="X24" s="43"/>
      <c r="Y24" s="49">
        <v>1</v>
      </c>
    </row>
    <row r="25" spans="1:25">
      <c r="A25" s="51" t="s">
        <v>58</v>
      </c>
      <c r="B25" s="8">
        <v>41112</v>
      </c>
      <c r="C25" s="51" t="s">
        <v>133</v>
      </c>
      <c r="D25" s="19">
        <v>1</v>
      </c>
      <c r="E25" s="19">
        <v>5</v>
      </c>
      <c r="F25" s="14">
        <v>60</v>
      </c>
      <c r="H25" s="2">
        <f t="shared" si="0"/>
        <v>0</v>
      </c>
      <c r="I25" s="2">
        <f t="shared" si="1"/>
        <v>0</v>
      </c>
      <c r="J25" s="19">
        <v>9</v>
      </c>
      <c r="K25" s="14">
        <v>40</v>
      </c>
      <c r="M25" s="2">
        <f t="shared" si="2"/>
        <v>0</v>
      </c>
      <c r="N25" s="2">
        <f t="shared" si="3"/>
        <v>0</v>
      </c>
      <c r="O25" s="17">
        <f t="shared" si="4"/>
        <v>100</v>
      </c>
      <c r="P25" s="2">
        <f t="shared" si="5"/>
        <v>0</v>
      </c>
      <c r="Q25" s="19">
        <f t="shared" si="6"/>
        <v>1</v>
      </c>
      <c r="R25" s="6">
        <f t="shared" si="7"/>
        <v>0</v>
      </c>
      <c r="S25" s="19">
        <v>1</v>
      </c>
      <c r="T25" s="2">
        <v>8.3000000000000007</v>
      </c>
      <c r="U25" s="2">
        <v>4.0999999999999996</v>
      </c>
      <c r="V25" s="19">
        <v>9</v>
      </c>
      <c r="W25" s="2">
        <v>4</v>
      </c>
      <c r="X25" s="43"/>
      <c r="Y25" s="49">
        <v>1</v>
      </c>
    </row>
    <row r="26" spans="1:25">
      <c r="A26" s="51" t="s">
        <v>59</v>
      </c>
      <c r="B26" s="8">
        <v>41112</v>
      </c>
      <c r="C26" s="51" t="s">
        <v>133</v>
      </c>
      <c r="D26" s="19">
        <v>5</v>
      </c>
      <c r="E26" s="19">
        <v>8</v>
      </c>
      <c r="G26" s="14">
        <v>60</v>
      </c>
      <c r="H26" s="2">
        <f t="shared" si="0"/>
        <v>0</v>
      </c>
      <c r="I26" s="2">
        <f t="shared" si="1"/>
        <v>165</v>
      </c>
      <c r="J26" s="19">
        <v>9</v>
      </c>
      <c r="K26" s="14"/>
      <c r="L26" s="14">
        <v>40</v>
      </c>
      <c r="M26" s="2">
        <f t="shared" si="2"/>
        <v>0</v>
      </c>
      <c r="N26" s="2">
        <f t="shared" si="3"/>
        <v>0</v>
      </c>
      <c r="O26" s="17">
        <f t="shared" si="4"/>
        <v>100</v>
      </c>
      <c r="P26" s="2">
        <f t="shared" si="5"/>
        <v>165</v>
      </c>
      <c r="Q26" s="19">
        <f t="shared" si="6"/>
        <v>1</v>
      </c>
      <c r="R26" s="6">
        <f t="shared" si="7"/>
        <v>1</v>
      </c>
      <c r="S26" s="19">
        <v>8</v>
      </c>
      <c r="T26" s="2">
        <v>15.2</v>
      </c>
      <c r="U26" s="2">
        <v>5.5</v>
      </c>
      <c r="V26" s="19">
        <v>11</v>
      </c>
      <c r="W26" s="2">
        <v>2.8</v>
      </c>
      <c r="X26" s="43"/>
      <c r="Y26" s="49">
        <v>1</v>
      </c>
    </row>
    <row r="27" spans="1:25">
      <c r="A27" s="51" t="s">
        <v>60</v>
      </c>
      <c r="B27" s="8"/>
      <c r="C27" s="51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51" t="s">
        <v>61</v>
      </c>
      <c r="B28" s="8"/>
      <c r="C28" s="51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51" t="s">
        <v>62</v>
      </c>
      <c r="B29" s="8"/>
      <c r="C29" s="51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51" t="s">
        <v>63</v>
      </c>
      <c r="B30" s="8"/>
      <c r="C30" s="51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51" t="s">
        <v>64</v>
      </c>
      <c r="B31" s="8"/>
      <c r="C31" s="51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51" t="s">
        <v>65</v>
      </c>
      <c r="B32" s="8"/>
      <c r="C32" s="51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51" t="s">
        <v>66</v>
      </c>
      <c r="B33" s="8"/>
      <c r="C33" s="51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51" t="s">
        <v>67</v>
      </c>
      <c r="B34" s="8"/>
      <c r="C34" s="51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660</v>
      </c>
      <c r="G36" s="14">
        <f>SUM(G5:G35)</f>
        <v>455</v>
      </c>
      <c r="H36" s="14">
        <f>SUM(H5:H35)</f>
        <v>1084.5</v>
      </c>
      <c r="I36" s="14">
        <f>SUM(I5:I35)</f>
        <v>665</v>
      </c>
      <c r="J36" s="76"/>
      <c r="K36" s="2">
        <f t="shared" ref="K36:N36" si="8">SUM(K5:K35)</f>
        <v>385</v>
      </c>
      <c r="L36" s="14">
        <f t="shared" si="8"/>
        <v>500</v>
      </c>
      <c r="M36" s="14">
        <f t="shared" si="8"/>
        <v>84</v>
      </c>
      <c r="N36" s="14">
        <f t="shared" si="8"/>
        <v>286</v>
      </c>
      <c r="O36" s="17">
        <f>SUM(O5:O35)</f>
        <v>2000</v>
      </c>
      <c r="P36" s="2">
        <f>SUM(P5:P35)</f>
        <v>2119.5</v>
      </c>
      <c r="Q36" s="19">
        <f>SUM(Q5:Q35)</f>
        <v>20</v>
      </c>
      <c r="R36" s="19">
        <f>SUM(R5:R35)</f>
        <v>10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2119.5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1045</v>
      </c>
      <c r="L39" s="14">
        <f>G36+L36</f>
        <v>955</v>
      </c>
      <c r="M39" s="14">
        <f>O36</f>
        <v>2000</v>
      </c>
      <c r="O39" s="21" t="s">
        <v>22</v>
      </c>
      <c r="P39" s="23">
        <f>IF(R36=0,0,R36/Q36)</f>
        <v>0.5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1168.5</v>
      </c>
      <c r="L40" s="80">
        <f>I36+N36</f>
        <v>951</v>
      </c>
      <c r="M40" s="80">
        <f>P36</f>
        <v>2119.5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123.5</v>
      </c>
      <c r="L41" s="14">
        <f>L40-L39</f>
        <v>-4</v>
      </c>
      <c r="M41" s="14">
        <f>M40-M39</f>
        <v>119.5</v>
      </c>
      <c r="O41" s="21" t="s">
        <v>26</v>
      </c>
      <c r="P41" s="22">
        <f>P38*P39</f>
        <v>1059.75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0.11818181818181818</v>
      </c>
      <c r="L42" s="82">
        <f>L41/MAX(1,L39)</f>
        <v>-4.1884816753926706E-3</v>
      </c>
      <c r="M42" s="82">
        <f>M41/MAX(1,M39)</f>
        <v>5.9749999999999998E-2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51" t="s">
        <v>9</v>
      </c>
      <c r="B46" s="8">
        <v>41094</v>
      </c>
      <c r="C46" s="51" t="s">
        <v>90</v>
      </c>
      <c r="D46" s="19">
        <v>2</v>
      </c>
      <c r="E46" s="19">
        <v>5</v>
      </c>
      <c r="F46" s="14">
        <v>50</v>
      </c>
      <c r="G46" s="14">
        <v>50</v>
      </c>
      <c r="H46" s="2">
        <f>IF(E46=S46,F46/2*MIN(T46,42),0)*Y46</f>
        <v>0</v>
      </c>
      <c r="I46" s="2">
        <f>IF(E46=S46,G46/2*MIN(U46,22),IF(E46=V46,G46/2*MIN(W46,22),0))*Y46</f>
        <v>0</v>
      </c>
      <c r="J46" s="19"/>
      <c r="K46" s="14"/>
      <c r="M46" s="2">
        <f>IF(J46=S46,K46/2*MIN(T46,42),0)*Y46</f>
        <v>0</v>
      </c>
      <c r="N46" s="2">
        <f>IF(J46=S46,L46/2*MIN(U46,22),IF(J46=V46,L46/2*MIN(W46,22),0))*Y46</f>
        <v>0</v>
      </c>
      <c r="O46" s="17">
        <f>F46+G46+K46+L46</f>
        <v>100</v>
      </c>
      <c r="P46" s="2">
        <f>(H46+I46+M46+N46)</f>
        <v>0</v>
      </c>
      <c r="Q46" s="19">
        <f>IF(B46&gt;1/1/2000,1,0)</f>
        <v>1</v>
      </c>
      <c r="R46" s="6">
        <f>IF(H46&gt;0,1,IF(I46&gt;0,1,IF(M46&gt;0,1,IF(N46&gt;0,1,0))))</f>
        <v>0</v>
      </c>
      <c r="S46" s="19">
        <v>3</v>
      </c>
      <c r="T46" s="2">
        <v>7.2</v>
      </c>
      <c r="U46" s="2">
        <v>2.8</v>
      </c>
      <c r="V46" s="19">
        <v>4</v>
      </c>
      <c r="W46" s="2">
        <v>3.6</v>
      </c>
      <c r="X46" s="43"/>
      <c r="Y46" s="49">
        <v>1</v>
      </c>
    </row>
    <row r="47" spans="1:25">
      <c r="A47" s="51" t="s">
        <v>39</v>
      </c>
      <c r="B47" s="8">
        <v>41102</v>
      </c>
      <c r="C47" s="51" t="s">
        <v>88</v>
      </c>
      <c r="D47" s="19">
        <v>1</v>
      </c>
      <c r="E47" s="19">
        <v>2</v>
      </c>
      <c r="F47" s="14">
        <v>30</v>
      </c>
      <c r="G47" s="14">
        <v>25</v>
      </c>
      <c r="H47" s="2">
        <f>IF(E47=S47,F47/2*MIN(T47,42),0)*Y47</f>
        <v>0</v>
      </c>
      <c r="I47" s="2">
        <f>IF(E47=S47,G47/2*MIN(U47,22),IF(E47=V47,G47/2*MIN(W47,22),0))*Y47</f>
        <v>0</v>
      </c>
      <c r="J47" s="19">
        <v>5</v>
      </c>
      <c r="K47" s="14">
        <v>25</v>
      </c>
      <c r="L47" s="14">
        <v>25</v>
      </c>
      <c r="M47" s="2">
        <f>IF(J47=S47,K47/2*MIN(T47,42),0)*Y47</f>
        <v>0</v>
      </c>
      <c r="N47" s="2">
        <f>IF(J47=S47,L47/2*MIN(U47,22),IF(J47=V47,L47/2*MIN(W47,22),0))*Y47</f>
        <v>113.75</v>
      </c>
      <c r="O47" s="17">
        <f>F47+G47+K47+L47</f>
        <v>105</v>
      </c>
      <c r="P47" s="2">
        <f>(H47+I47+M47+N47)</f>
        <v>113.75</v>
      </c>
      <c r="Q47" s="19">
        <f>IF(B47&gt;1/1/2000,1,0)</f>
        <v>1</v>
      </c>
      <c r="R47" s="6">
        <f>IF(H47&gt;0,1,IF(I47&gt;0,1,IF(M47&gt;0,1,IF(N47&gt;0,1,0))))</f>
        <v>1</v>
      </c>
      <c r="S47" s="19">
        <v>6</v>
      </c>
      <c r="T47" s="2">
        <v>4.2</v>
      </c>
      <c r="U47" s="2">
        <v>3.1</v>
      </c>
      <c r="V47" s="19">
        <v>5</v>
      </c>
      <c r="W47" s="2">
        <v>9.1</v>
      </c>
      <c r="X47" s="43"/>
      <c r="Y47" s="49">
        <v>1</v>
      </c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22</v>
      </c>
      <c r="R50" s="55">
        <f>SUM(R36:R49)</f>
        <v>11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86" priority="14" operator="lessThan">
      <formula>0</formula>
    </cfRule>
  </conditionalFormatting>
  <conditionalFormatting sqref="L45">
    <cfRule type="cellIs" dxfId="185" priority="13" operator="lessThan">
      <formula>0</formula>
    </cfRule>
  </conditionalFormatting>
  <conditionalFormatting sqref="M45">
    <cfRule type="cellIs" dxfId="184" priority="12" operator="lessThan">
      <formula>0</formula>
    </cfRule>
  </conditionalFormatting>
  <conditionalFormatting sqref="K45">
    <cfRule type="cellIs" dxfId="183" priority="11" operator="lessThan">
      <formula>0</formula>
    </cfRule>
  </conditionalFormatting>
  <conditionalFormatting sqref="L45">
    <cfRule type="cellIs" dxfId="182" priority="10" operator="lessThan">
      <formula>0</formula>
    </cfRule>
  </conditionalFormatting>
  <conditionalFormatting sqref="M45">
    <cfRule type="cellIs" dxfId="181" priority="9" operator="lessThan">
      <formula>0</formula>
    </cfRule>
  </conditionalFormatting>
  <conditionalFormatting sqref="K41">
    <cfRule type="cellIs" dxfId="180" priority="8" operator="lessThan">
      <formula>0</formula>
    </cfRule>
  </conditionalFormatting>
  <conditionalFormatting sqref="L41">
    <cfRule type="cellIs" dxfId="179" priority="7" operator="lessThan">
      <formula>0</formula>
    </cfRule>
  </conditionalFormatting>
  <conditionalFormatting sqref="M41">
    <cfRule type="cellIs" dxfId="178" priority="6" operator="lessThan">
      <formula>0</formula>
    </cfRule>
  </conditionalFormatting>
  <conditionalFormatting sqref="K42">
    <cfRule type="cellIs" dxfId="177" priority="5" operator="lessThan">
      <formula>0</formula>
    </cfRule>
  </conditionalFormatting>
  <conditionalFormatting sqref="L42">
    <cfRule type="cellIs" dxfId="176" priority="4" operator="lessThan">
      <formula>0</formula>
    </cfRule>
  </conditionalFormatting>
  <conditionalFormatting sqref="M42">
    <cfRule type="cellIs" dxfId="175" priority="3" operator="lessThan">
      <formula>0</formula>
    </cfRule>
  </conditionalFormatting>
  <conditionalFormatting sqref="L42">
    <cfRule type="cellIs" dxfId="174" priority="2" operator="lessThan">
      <formula>0</formula>
    </cfRule>
  </conditionalFormatting>
  <conditionalFormatting sqref="M42">
    <cfRule type="cellIs" dxfId="173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Y155"/>
  <sheetViews>
    <sheetView topLeftCell="A42" zoomScaleNormal="100" workbookViewId="0">
      <selection activeCell="A64" sqref="A64:XFD64"/>
    </sheetView>
  </sheetViews>
  <sheetFormatPr defaultRowHeight="15"/>
  <cols>
    <col min="1" max="1" width="7.7109375" style="96" customWidth="1"/>
    <col min="2" max="2" width="11.140625" customWidth="1"/>
    <col min="3" max="3" width="7.42578125" customWidth="1"/>
    <col min="4" max="4" width="7.140625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74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5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5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5" t="s">
        <v>33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41" t="s">
        <v>23</v>
      </c>
      <c r="Y4" s="95" t="s">
        <v>38</v>
      </c>
    </row>
    <row r="5" spans="1:25">
      <c r="B5" s="8"/>
      <c r="C5" s="96"/>
      <c r="D5" s="19"/>
      <c r="E5" s="19"/>
      <c r="H5" s="2"/>
      <c r="I5" s="2"/>
      <c r="J5" s="19"/>
      <c r="K5" s="14"/>
      <c r="M5" s="2"/>
      <c r="N5" s="2"/>
      <c r="S5" s="19"/>
      <c r="V5" s="19"/>
      <c r="X5" s="43"/>
      <c r="Y5" s="49"/>
    </row>
    <row r="6" spans="1:25">
      <c r="B6" s="8"/>
      <c r="C6" s="96"/>
      <c r="D6" s="19"/>
      <c r="E6" s="19"/>
      <c r="H6" s="2"/>
      <c r="I6" s="2"/>
      <c r="J6" s="19"/>
      <c r="K6" s="14"/>
      <c r="M6" s="2"/>
      <c r="N6" s="2"/>
      <c r="S6" s="19"/>
      <c r="V6" s="19"/>
      <c r="X6" s="43"/>
      <c r="Y6" s="49"/>
    </row>
    <row r="7" spans="1:25">
      <c r="B7" s="8"/>
      <c r="C7" s="96"/>
      <c r="D7" s="19"/>
      <c r="E7" s="19"/>
      <c r="H7" s="2"/>
      <c r="I7" s="2"/>
      <c r="J7" s="19"/>
      <c r="K7" s="14"/>
      <c r="M7" s="2"/>
      <c r="N7" s="2"/>
      <c r="S7" s="19"/>
      <c r="V7" s="19"/>
      <c r="X7" s="43"/>
      <c r="Y7" s="49"/>
    </row>
    <row r="16" spans="1:25">
      <c r="A16" s="96" t="s">
        <v>57</v>
      </c>
      <c r="B16" s="8">
        <v>41107</v>
      </c>
      <c r="C16" s="96" t="s">
        <v>109</v>
      </c>
      <c r="D16" s="19">
        <v>7</v>
      </c>
      <c r="E16" s="19">
        <v>3</v>
      </c>
      <c r="F16" s="14">
        <v>50</v>
      </c>
      <c r="H16" s="2">
        <f t="shared" ref="H16:H26" si="0">IF(E16=S16,F16/2*MIN(T16,42),0)*Y16</f>
        <v>65</v>
      </c>
      <c r="I16" s="2">
        <f t="shared" ref="I16:I26" si="1">IF(E16=S16,G16/2*MIN(U16,22),IF(E16=V16,G16/2*MIN(W16,22),0))*Y16</f>
        <v>0</v>
      </c>
      <c r="J16" s="19">
        <v>1</v>
      </c>
      <c r="K16" s="14">
        <v>20</v>
      </c>
      <c r="L16" s="14">
        <v>30</v>
      </c>
      <c r="M16" s="2">
        <f t="shared" ref="M16:M26" si="2">IF(J16=S16,K16/2*MIN(T16,42),0)*Y16</f>
        <v>0</v>
      </c>
      <c r="N16" s="2">
        <f t="shared" ref="N16:N26" si="3">IF(J16=S16,L16/2*MIN(U16,22),IF(J16=V16,L16/2*MIN(W16,22),0))*Y16</f>
        <v>0</v>
      </c>
      <c r="O16" s="17">
        <f t="shared" ref="O16:O26" si="4">F16+G16+K16+L16</f>
        <v>100</v>
      </c>
      <c r="P16" s="2">
        <f t="shared" ref="P16:P26" si="5">(H16+I16+M16+N16)</f>
        <v>65</v>
      </c>
      <c r="Q16" s="19">
        <f t="shared" ref="Q16:Q26" si="6">IF(B16&gt;1/1/2000,1,0)</f>
        <v>1</v>
      </c>
      <c r="R16" s="6">
        <f t="shared" ref="R16:R26" si="7">IF(H16&gt;0,1,IF(I16&gt;0,1,IF(M16&gt;0,1,IF(N16&gt;0,1,0))))</f>
        <v>1</v>
      </c>
      <c r="S16" s="19">
        <v>3</v>
      </c>
      <c r="T16" s="2">
        <v>2.6</v>
      </c>
      <c r="U16" s="2">
        <v>2.1</v>
      </c>
      <c r="V16" s="19">
        <v>5</v>
      </c>
      <c r="W16" s="2">
        <v>5</v>
      </c>
      <c r="X16" s="43"/>
      <c r="Y16" s="49">
        <v>1</v>
      </c>
    </row>
    <row r="17" spans="1:25">
      <c r="A17" s="96" t="s">
        <v>58</v>
      </c>
      <c r="B17" s="8">
        <v>41108</v>
      </c>
      <c r="C17" s="96" t="s">
        <v>97</v>
      </c>
      <c r="D17" s="19">
        <v>4</v>
      </c>
      <c r="E17" s="19">
        <v>1</v>
      </c>
      <c r="F17" s="14">
        <v>25</v>
      </c>
      <c r="G17" s="14">
        <v>25</v>
      </c>
      <c r="H17" s="2">
        <f t="shared" si="0"/>
        <v>0</v>
      </c>
      <c r="I17" s="2">
        <f t="shared" si="1"/>
        <v>0</v>
      </c>
      <c r="J17" s="19">
        <v>5</v>
      </c>
      <c r="K17" s="14">
        <v>25</v>
      </c>
      <c r="L17" s="14">
        <v>25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4</v>
      </c>
      <c r="T17" s="2">
        <v>15</v>
      </c>
      <c r="U17" s="2">
        <v>5.6</v>
      </c>
      <c r="V17" s="19">
        <v>3</v>
      </c>
      <c r="W17" s="2">
        <v>10.8</v>
      </c>
      <c r="X17" s="43"/>
      <c r="Y17" s="49">
        <v>1</v>
      </c>
    </row>
    <row r="18" spans="1:25">
      <c r="A18" s="96" t="s">
        <v>59</v>
      </c>
      <c r="B18" s="8">
        <v>41108</v>
      </c>
      <c r="C18" s="96" t="s">
        <v>97</v>
      </c>
      <c r="D18" s="19">
        <v>5</v>
      </c>
      <c r="E18" s="19">
        <v>1</v>
      </c>
      <c r="F18" s="14">
        <v>60</v>
      </c>
      <c r="H18" s="2">
        <f t="shared" si="0"/>
        <v>138</v>
      </c>
      <c r="I18" s="2">
        <f t="shared" si="1"/>
        <v>0</v>
      </c>
      <c r="J18" s="19">
        <v>7</v>
      </c>
      <c r="K18" s="14">
        <v>40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138</v>
      </c>
      <c r="Q18" s="19">
        <f t="shared" si="6"/>
        <v>1</v>
      </c>
      <c r="R18" s="6">
        <f t="shared" si="7"/>
        <v>1</v>
      </c>
      <c r="S18" s="19">
        <v>1</v>
      </c>
      <c r="T18" s="2">
        <v>4.5999999999999996</v>
      </c>
      <c r="U18" s="2">
        <v>3.2</v>
      </c>
      <c r="V18" s="19">
        <v>8</v>
      </c>
      <c r="W18" s="2">
        <v>12.4</v>
      </c>
      <c r="X18" s="43"/>
      <c r="Y18" s="49">
        <v>1</v>
      </c>
    </row>
    <row r="19" spans="1:25">
      <c r="A19" s="96" t="s">
        <v>60</v>
      </c>
      <c r="B19" s="8">
        <v>41108</v>
      </c>
      <c r="C19" s="96" t="s">
        <v>97</v>
      </c>
      <c r="D19" s="19">
        <v>8</v>
      </c>
      <c r="E19" s="19">
        <v>3</v>
      </c>
      <c r="F19" s="14">
        <v>25</v>
      </c>
      <c r="G19" s="14">
        <v>25</v>
      </c>
      <c r="H19" s="2">
        <f t="shared" si="0"/>
        <v>0</v>
      </c>
      <c r="I19" s="2">
        <f t="shared" si="1"/>
        <v>0</v>
      </c>
      <c r="J19" s="19">
        <v>4</v>
      </c>
      <c r="K19" s="14">
        <v>25</v>
      </c>
      <c r="L19" s="14">
        <v>25</v>
      </c>
      <c r="M19" s="2">
        <f t="shared" si="2"/>
        <v>317.5</v>
      </c>
      <c r="N19" s="2">
        <f t="shared" si="3"/>
        <v>100</v>
      </c>
      <c r="O19" s="17">
        <f t="shared" si="4"/>
        <v>100</v>
      </c>
      <c r="P19" s="2">
        <f t="shared" si="5"/>
        <v>417.5</v>
      </c>
      <c r="Q19" s="19">
        <f t="shared" si="6"/>
        <v>1</v>
      </c>
      <c r="R19" s="6">
        <f t="shared" si="7"/>
        <v>1</v>
      </c>
      <c r="S19" s="19">
        <v>4</v>
      </c>
      <c r="T19" s="2">
        <v>25.4</v>
      </c>
      <c r="U19" s="2">
        <v>8</v>
      </c>
      <c r="V19" s="19">
        <v>8</v>
      </c>
      <c r="W19" s="2">
        <v>4.5999999999999996</v>
      </c>
      <c r="X19" s="43"/>
      <c r="Y19" s="49">
        <v>1</v>
      </c>
    </row>
    <row r="20" spans="1:25">
      <c r="A20" s="96" t="s">
        <v>61</v>
      </c>
      <c r="B20" s="8">
        <v>41109</v>
      </c>
      <c r="C20" s="96" t="s">
        <v>97</v>
      </c>
      <c r="D20" s="19">
        <v>5</v>
      </c>
      <c r="E20" s="19">
        <v>1</v>
      </c>
      <c r="F20" s="14">
        <v>50</v>
      </c>
      <c r="G20" s="14">
        <v>50</v>
      </c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0</v>
      </c>
      <c r="Q20" s="19">
        <f t="shared" si="6"/>
        <v>1</v>
      </c>
      <c r="R20" s="6">
        <f t="shared" si="7"/>
        <v>0</v>
      </c>
      <c r="S20" s="19">
        <v>7</v>
      </c>
      <c r="T20" s="2">
        <v>16</v>
      </c>
      <c r="U20" s="2">
        <v>7.2</v>
      </c>
      <c r="V20" s="19">
        <v>5</v>
      </c>
      <c r="W20" s="2">
        <v>6</v>
      </c>
      <c r="X20" s="43"/>
      <c r="Y20" s="49">
        <v>1</v>
      </c>
    </row>
    <row r="21" spans="1:25">
      <c r="A21" s="96" t="s">
        <v>62</v>
      </c>
      <c r="B21" s="8">
        <v>41109</v>
      </c>
      <c r="C21" s="96" t="s">
        <v>97</v>
      </c>
      <c r="D21" s="19">
        <v>8</v>
      </c>
      <c r="E21" s="19">
        <v>2</v>
      </c>
      <c r="F21" s="14">
        <v>25</v>
      </c>
      <c r="G21" s="14">
        <v>25</v>
      </c>
      <c r="H21" s="2">
        <f t="shared" si="0"/>
        <v>65</v>
      </c>
      <c r="I21" s="2">
        <f t="shared" si="1"/>
        <v>35</v>
      </c>
      <c r="J21" s="19">
        <v>8</v>
      </c>
      <c r="K21" s="14">
        <v>25</v>
      </c>
      <c r="L21" s="14">
        <v>25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100</v>
      </c>
      <c r="Q21" s="19">
        <f t="shared" si="6"/>
        <v>1</v>
      </c>
      <c r="R21" s="6">
        <f t="shared" si="7"/>
        <v>1</v>
      </c>
      <c r="S21" s="19">
        <v>2</v>
      </c>
      <c r="T21" s="2">
        <v>5.2</v>
      </c>
      <c r="U21" s="2">
        <v>2.8</v>
      </c>
      <c r="V21" s="19">
        <v>6</v>
      </c>
      <c r="W21" s="2">
        <v>2.8</v>
      </c>
      <c r="X21" s="43"/>
      <c r="Y21" s="49">
        <v>1</v>
      </c>
    </row>
    <row r="22" spans="1:25">
      <c r="A22" s="96" t="s">
        <v>63</v>
      </c>
      <c r="B22" s="8">
        <v>41111</v>
      </c>
      <c r="C22" s="96" t="s">
        <v>133</v>
      </c>
      <c r="D22" s="19">
        <v>9</v>
      </c>
      <c r="E22" s="19">
        <v>2</v>
      </c>
      <c r="F22" s="14">
        <v>50</v>
      </c>
      <c r="H22" s="2">
        <f t="shared" si="0"/>
        <v>318.75</v>
      </c>
      <c r="I22" s="2">
        <f t="shared" si="1"/>
        <v>0</v>
      </c>
      <c r="J22" s="19">
        <v>8</v>
      </c>
      <c r="K22" s="14">
        <v>25</v>
      </c>
      <c r="L22" s="14">
        <v>25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318.75</v>
      </c>
      <c r="Q22" s="19">
        <f t="shared" si="6"/>
        <v>1</v>
      </c>
      <c r="R22" s="6">
        <f t="shared" si="7"/>
        <v>1</v>
      </c>
      <c r="S22" s="19">
        <v>2</v>
      </c>
      <c r="T22" s="2">
        <v>8.5</v>
      </c>
      <c r="U22" s="2">
        <v>4.3</v>
      </c>
      <c r="V22" s="19">
        <v>5</v>
      </c>
      <c r="W22" s="2">
        <v>8.1</v>
      </c>
      <c r="X22" s="43"/>
      <c r="Y22" s="49">
        <v>1.5</v>
      </c>
    </row>
    <row r="23" spans="1:25">
      <c r="A23" s="96" t="s">
        <v>64</v>
      </c>
      <c r="B23" s="8">
        <v>41112</v>
      </c>
      <c r="C23" s="96" t="s">
        <v>133</v>
      </c>
      <c r="D23" s="19">
        <v>4</v>
      </c>
      <c r="E23" s="19">
        <v>7</v>
      </c>
      <c r="F23" s="14">
        <v>50</v>
      </c>
      <c r="H23" s="2">
        <f t="shared" si="0"/>
        <v>235</v>
      </c>
      <c r="I23" s="2">
        <f t="shared" si="1"/>
        <v>0</v>
      </c>
      <c r="J23" s="19">
        <v>6</v>
      </c>
      <c r="K23" s="14">
        <v>50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235</v>
      </c>
      <c r="Q23" s="19">
        <f t="shared" si="6"/>
        <v>1</v>
      </c>
      <c r="R23" s="6">
        <f t="shared" si="7"/>
        <v>1</v>
      </c>
      <c r="S23" s="19">
        <v>7</v>
      </c>
      <c r="T23" s="2">
        <v>9.4</v>
      </c>
      <c r="U23" s="2">
        <v>5.7</v>
      </c>
      <c r="V23" s="19">
        <v>2</v>
      </c>
      <c r="W23" s="2">
        <v>13.2</v>
      </c>
      <c r="X23" s="43"/>
      <c r="Y23" s="49">
        <v>1</v>
      </c>
    </row>
    <row r="24" spans="1:25">
      <c r="A24" s="96" t="s">
        <v>65</v>
      </c>
      <c r="B24" s="8">
        <v>41112</v>
      </c>
      <c r="C24" s="96" t="s">
        <v>133</v>
      </c>
      <c r="D24" s="19">
        <v>2</v>
      </c>
      <c r="E24" s="19">
        <v>3</v>
      </c>
      <c r="F24" s="14">
        <v>25</v>
      </c>
      <c r="G24" s="14">
        <v>25</v>
      </c>
      <c r="H24" s="2">
        <f t="shared" si="0"/>
        <v>0</v>
      </c>
      <c r="I24" s="2">
        <f t="shared" si="1"/>
        <v>0</v>
      </c>
      <c r="J24" s="19">
        <v>5</v>
      </c>
      <c r="K24" s="14">
        <v>25</v>
      </c>
      <c r="L24" s="14">
        <v>25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6</v>
      </c>
      <c r="T24" s="2">
        <v>2.9</v>
      </c>
      <c r="V24" s="19">
        <v>4</v>
      </c>
      <c r="X24" s="43"/>
      <c r="Y24" s="49">
        <v>1</v>
      </c>
    </row>
    <row r="25" spans="1:25">
      <c r="A25" s="96" t="s">
        <v>66</v>
      </c>
      <c r="B25" s="8">
        <v>41112</v>
      </c>
      <c r="C25" s="96" t="s">
        <v>128</v>
      </c>
      <c r="D25" s="19">
        <v>4</v>
      </c>
      <c r="E25" s="19">
        <v>2</v>
      </c>
      <c r="F25" s="14">
        <v>25</v>
      </c>
      <c r="G25" s="14">
        <v>25</v>
      </c>
      <c r="H25" s="2">
        <f t="shared" si="0"/>
        <v>210</v>
      </c>
      <c r="I25" s="2">
        <f t="shared" si="1"/>
        <v>125</v>
      </c>
      <c r="J25" s="19">
        <v>10</v>
      </c>
      <c r="K25" s="14">
        <v>50</v>
      </c>
      <c r="M25" s="2">
        <f t="shared" si="2"/>
        <v>0</v>
      </c>
      <c r="N25" s="2">
        <f t="shared" si="3"/>
        <v>0</v>
      </c>
      <c r="O25" s="17">
        <f t="shared" si="4"/>
        <v>100</v>
      </c>
      <c r="P25" s="2">
        <f t="shared" si="5"/>
        <v>335</v>
      </c>
      <c r="Q25" s="19">
        <f t="shared" si="6"/>
        <v>1</v>
      </c>
      <c r="R25" s="6">
        <f t="shared" si="7"/>
        <v>1</v>
      </c>
      <c r="S25" s="19">
        <v>2</v>
      </c>
      <c r="T25" s="2">
        <v>16.8</v>
      </c>
      <c r="U25" s="2">
        <v>10</v>
      </c>
      <c r="V25" s="19">
        <v>7</v>
      </c>
      <c r="W25" s="2">
        <v>18.8</v>
      </c>
      <c r="X25" s="43"/>
      <c r="Y25" s="49">
        <v>1</v>
      </c>
    </row>
    <row r="26" spans="1:25">
      <c r="A26" s="96" t="s">
        <v>67</v>
      </c>
      <c r="B26" s="8">
        <v>41112</v>
      </c>
      <c r="C26" s="96" t="s">
        <v>128</v>
      </c>
      <c r="D26" s="19">
        <v>7</v>
      </c>
      <c r="E26" s="19">
        <v>4</v>
      </c>
      <c r="F26" s="14">
        <v>25</v>
      </c>
      <c r="G26" s="14">
        <v>25</v>
      </c>
      <c r="H26" s="2">
        <f t="shared" si="0"/>
        <v>0</v>
      </c>
      <c r="I26" s="2">
        <f t="shared" si="1"/>
        <v>65</v>
      </c>
      <c r="J26" s="19">
        <v>5</v>
      </c>
      <c r="K26" s="14">
        <v>25</v>
      </c>
      <c r="L26" s="14">
        <v>25</v>
      </c>
      <c r="M26" s="2">
        <f t="shared" si="2"/>
        <v>0</v>
      </c>
      <c r="N26" s="2">
        <f t="shared" si="3"/>
        <v>0</v>
      </c>
      <c r="O26" s="17">
        <f t="shared" si="4"/>
        <v>100</v>
      </c>
      <c r="P26" s="2">
        <f t="shared" si="5"/>
        <v>65</v>
      </c>
      <c r="Q26" s="19">
        <f t="shared" si="6"/>
        <v>1</v>
      </c>
      <c r="R26" s="6">
        <f t="shared" si="7"/>
        <v>1</v>
      </c>
      <c r="S26" s="19">
        <v>8</v>
      </c>
      <c r="T26" s="2">
        <v>9.6</v>
      </c>
      <c r="U26" s="2">
        <v>5</v>
      </c>
      <c r="V26" s="19">
        <v>4</v>
      </c>
      <c r="W26" s="2">
        <v>5.2</v>
      </c>
      <c r="X26" s="43"/>
      <c r="Y26" s="49">
        <v>1</v>
      </c>
    </row>
    <row r="27" spans="1:25">
      <c r="A27" s="96" t="s">
        <v>149</v>
      </c>
      <c r="B27" s="8">
        <v>41112</v>
      </c>
      <c r="C27" s="96" t="s">
        <v>128</v>
      </c>
      <c r="D27" s="19">
        <v>8</v>
      </c>
      <c r="E27" s="19">
        <v>1</v>
      </c>
      <c r="F27" s="14">
        <v>25</v>
      </c>
      <c r="G27" s="14">
        <v>25</v>
      </c>
      <c r="H27" s="2">
        <f t="shared" ref="H27:H34" si="8">IF(E27=S27,F27/2*MIN(T27,42),0)*Y27</f>
        <v>0</v>
      </c>
      <c r="I27" s="2">
        <f t="shared" ref="I27:I34" si="9">IF(E27=S27,G27/2*MIN(U27,22),IF(E27=V27,G27/2*MIN(W27,22),0))*Y27</f>
        <v>62.5</v>
      </c>
      <c r="J27" s="19">
        <v>3</v>
      </c>
      <c r="K27" s="14">
        <v>25</v>
      </c>
      <c r="L27" s="14">
        <v>25</v>
      </c>
      <c r="M27" s="2">
        <f t="shared" ref="M27:M34" si="10">IF(J27=S27,K27/2*MIN(T27,42),0)*Y27</f>
        <v>0</v>
      </c>
      <c r="N27" s="2">
        <f t="shared" ref="N27:N34" si="11">IF(J27=S27,L27/2*MIN(U27,22),IF(J27=V27,L27/2*MIN(W27,22),0))*Y27</f>
        <v>0</v>
      </c>
      <c r="O27" s="17">
        <f t="shared" ref="O27:O34" si="12">F27+G27+K27+L27</f>
        <v>100</v>
      </c>
      <c r="P27" s="2">
        <f t="shared" ref="P27:P34" si="13">(H27+I27+M27+N27)</f>
        <v>62.5</v>
      </c>
      <c r="Q27" s="19">
        <f t="shared" ref="Q27:Q34" si="14">IF(B27&gt;1/1/2000,1,0)</f>
        <v>1</v>
      </c>
      <c r="R27" s="6">
        <f t="shared" ref="R27:R34" si="15">IF(H27&gt;0,1,IF(I27&gt;0,1,IF(M27&gt;0,1,IF(N27&gt;0,1,0))))</f>
        <v>1</v>
      </c>
      <c r="S27" s="19">
        <v>4</v>
      </c>
      <c r="T27" s="2">
        <v>3.8</v>
      </c>
      <c r="U27" s="2">
        <v>3.4</v>
      </c>
      <c r="V27" s="19">
        <v>1</v>
      </c>
      <c r="W27" s="2">
        <v>5</v>
      </c>
      <c r="X27" s="43"/>
      <c r="Y27" s="49">
        <v>1</v>
      </c>
    </row>
    <row r="28" spans="1:25">
      <c r="A28" s="96" t="s">
        <v>150</v>
      </c>
      <c r="B28" s="8">
        <v>41114</v>
      </c>
      <c r="C28" s="96" t="s">
        <v>101</v>
      </c>
      <c r="D28" s="19">
        <v>8</v>
      </c>
      <c r="E28" s="19">
        <v>3</v>
      </c>
      <c r="F28" s="14">
        <v>50</v>
      </c>
      <c r="H28" s="2">
        <f t="shared" si="8"/>
        <v>170</v>
      </c>
      <c r="I28" s="2">
        <f t="shared" si="9"/>
        <v>0</v>
      </c>
      <c r="J28" s="19">
        <v>2</v>
      </c>
      <c r="K28" s="14">
        <v>50</v>
      </c>
      <c r="M28" s="2">
        <f t="shared" si="10"/>
        <v>0</v>
      </c>
      <c r="N28" s="2">
        <f t="shared" si="11"/>
        <v>0</v>
      </c>
      <c r="O28" s="17">
        <f t="shared" si="12"/>
        <v>100</v>
      </c>
      <c r="P28" s="2">
        <f t="shared" si="13"/>
        <v>170</v>
      </c>
      <c r="Q28" s="19">
        <f t="shared" si="14"/>
        <v>1</v>
      </c>
      <c r="R28" s="6">
        <f t="shared" si="15"/>
        <v>1</v>
      </c>
      <c r="S28" s="19">
        <v>3</v>
      </c>
      <c r="T28" s="2">
        <v>6.8</v>
      </c>
      <c r="U28" s="2">
        <v>3.8</v>
      </c>
      <c r="V28" s="19">
        <v>5</v>
      </c>
      <c r="W28" s="2">
        <v>8.6</v>
      </c>
      <c r="X28" s="43"/>
      <c r="Y28" s="49">
        <v>1</v>
      </c>
    </row>
    <row r="29" spans="1:25">
      <c r="A29" s="96" t="s">
        <v>151</v>
      </c>
      <c r="B29" s="8">
        <v>41115</v>
      </c>
      <c r="C29" s="96" t="s">
        <v>133</v>
      </c>
      <c r="D29" s="19">
        <v>1</v>
      </c>
      <c r="E29" s="19">
        <v>5</v>
      </c>
      <c r="F29" s="14">
        <v>50</v>
      </c>
      <c r="H29" s="2">
        <f t="shared" si="8"/>
        <v>0</v>
      </c>
      <c r="I29" s="2">
        <f t="shared" si="9"/>
        <v>0</v>
      </c>
      <c r="J29" s="19">
        <v>3</v>
      </c>
      <c r="K29" s="14">
        <v>25</v>
      </c>
      <c r="L29" s="14">
        <v>25</v>
      </c>
      <c r="M29" s="2">
        <f t="shared" si="10"/>
        <v>180</v>
      </c>
      <c r="N29" s="2">
        <f t="shared" si="11"/>
        <v>87.5</v>
      </c>
      <c r="O29" s="17">
        <f t="shared" si="12"/>
        <v>100</v>
      </c>
      <c r="P29" s="2">
        <f t="shared" si="13"/>
        <v>267.5</v>
      </c>
      <c r="Q29" s="19">
        <f t="shared" si="14"/>
        <v>1</v>
      </c>
      <c r="R29" s="6">
        <f t="shared" si="15"/>
        <v>1</v>
      </c>
      <c r="S29" s="19">
        <v>3</v>
      </c>
      <c r="T29" s="2">
        <v>14.4</v>
      </c>
      <c r="U29" s="2">
        <v>7</v>
      </c>
      <c r="V29" s="19">
        <v>4</v>
      </c>
      <c r="W29" s="2">
        <v>9.4</v>
      </c>
      <c r="X29" s="43"/>
      <c r="Y29" s="49">
        <v>1</v>
      </c>
    </row>
    <row r="30" spans="1:25">
      <c r="A30" s="96" t="s">
        <v>152</v>
      </c>
      <c r="B30" s="8">
        <v>41118</v>
      </c>
      <c r="C30" s="96" t="s">
        <v>128</v>
      </c>
      <c r="D30" s="19">
        <v>6</v>
      </c>
      <c r="E30" s="19">
        <v>6</v>
      </c>
      <c r="F30" s="14">
        <v>50</v>
      </c>
      <c r="H30" s="2">
        <f t="shared" si="8"/>
        <v>0</v>
      </c>
      <c r="I30" s="2">
        <f t="shared" si="9"/>
        <v>0</v>
      </c>
      <c r="J30" s="19">
        <v>1</v>
      </c>
      <c r="K30" s="14">
        <v>25</v>
      </c>
      <c r="L30" s="14">
        <v>25</v>
      </c>
      <c r="M30" s="2">
        <f t="shared" si="10"/>
        <v>0</v>
      </c>
      <c r="N30" s="2">
        <f t="shared" si="11"/>
        <v>0</v>
      </c>
      <c r="O30" s="17">
        <f t="shared" si="12"/>
        <v>100</v>
      </c>
      <c r="P30" s="2">
        <f t="shared" si="13"/>
        <v>0</v>
      </c>
      <c r="Q30" s="19">
        <f t="shared" si="14"/>
        <v>1</v>
      </c>
      <c r="R30" s="6">
        <f t="shared" si="15"/>
        <v>0</v>
      </c>
      <c r="S30" s="19">
        <v>2</v>
      </c>
      <c r="T30" s="2">
        <v>8.4</v>
      </c>
      <c r="U30" s="2">
        <v>4.2</v>
      </c>
      <c r="V30" s="19">
        <v>4</v>
      </c>
      <c r="W30" s="2">
        <v>9.1999999999999993</v>
      </c>
      <c r="X30" s="43"/>
      <c r="Y30" s="49">
        <v>1</v>
      </c>
    </row>
    <row r="31" spans="1:25">
      <c r="A31" s="96" t="s">
        <v>153</v>
      </c>
      <c r="B31" s="8">
        <v>41118</v>
      </c>
      <c r="C31" s="96" t="s">
        <v>128</v>
      </c>
      <c r="D31" s="19">
        <v>8</v>
      </c>
      <c r="E31" s="19">
        <v>6</v>
      </c>
      <c r="F31" s="14">
        <v>50</v>
      </c>
      <c r="H31" s="2">
        <f t="shared" si="8"/>
        <v>0</v>
      </c>
      <c r="I31" s="2">
        <f t="shared" si="9"/>
        <v>0</v>
      </c>
      <c r="J31" s="19">
        <v>3</v>
      </c>
      <c r="K31" s="14">
        <v>25</v>
      </c>
      <c r="L31" s="14">
        <v>25</v>
      </c>
      <c r="M31" s="2">
        <f t="shared" si="10"/>
        <v>0</v>
      </c>
      <c r="N31" s="2">
        <f t="shared" si="11"/>
        <v>0</v>
      </c>
      <c r="O31" s="17">
        <f t="shared" si="12"/>
        <v>100</v>
      </c>
      <c r="P31" s="2">
        <f t="shared" si="13"/>
        <v>0</v>
      </c>
      <c r="Q31" s="19">
        <f t="shared" si="14"/>
        <v>1</v>
      </c>
      <c r="R31" s="6">
        <f t="shared" si="15"/>
        <v>0</v>
      </c>
      <c r="S31" s="19">
        <v>7</v>
      </c>
      <c r="T31" s="2">
        <v>11.2</v>
      </c>
      <c r="U31" s="2">
        <v>5.6</v>
      </c>
      <c r="V31" s="19">
        <v>4</v>
      </c>
      <c r="W31" s="2">
        <v>5.6</v>
      </c>
      <c r="X31" s="43"/>
      <c r="Y31" s="49">
        <v>1</v>
      </c>
    </row>
    <row r="32" spans="1:25">
      <c r="A32" s="96" t="s">
        <v>154</v>
      </c>
      <c r="B32" s="8">
        <v>41120</v>
      </c>
      <c r="C32" s="96" t="s">
        <v>133</v>
      </c>
      <c r="D32" s="19">
        <v>9</v>
      </c>
      <c r="E32" s="19">
        <v>1</v>
      </c>
      <c r="F32" s="14">
        <v>50</v>
      </c>
      <c r="H32" s="2">
        <f t="shared" si="8"/>
        <v>0</v>
      </c>
      <c r="I32" s="2">
        <f t="shared" si="9"/>
        <v>0</v>
      </c>
      <c r="J32" s="19">
        <v>10</v>
      </c>
      <c r="K32" s="14">
        <v>25</v>
      </c>
      <c r="L32" s="14">
        <v>25</v>
      </c>
      <c r="M32" s="2">
        <f t="shared" si="10"/>
        <v>0</v>
      </c>
      <c r="N32" s="2">
        <f t="shared" si="11"/>
        <v>0</v>
      </c>
      <c r="O32" s="17">
        <f t="shared" si="12"/>
        <v>100</v>
      </c>
      <c r="P32" s="2">
        <f t="shared" si="13"/>
        <v>0</v>
      </c>
      <c r="Q32" s="19">
        <f t="shared" si="14"/>
        <v>1</v>
      </c>
      <c r="R32" s="6">
        <f t="shared" si="15"/>
        <v>0</v>
      </c>
      <c r="S32" s="19">
        <v>6</v>
      </c>
      <c r="T32" s="2">
        <v>12</v>
      </c>
      <c r="U32" s="2">
        <v>6.2</v>
      </c>
      <c r="V32" s="19">
        <v>9</v>
      </c>
      <c r="W32" s="2">
        <v>3.8</v>
      </c>
      <c r="X32" s="43"/>
      <c r="Y32" s="49">
        <v>1</v>
      </c>
    </row>
    <row r="33" spans="1:25">
      <c r="A33" s="96" t="s">
        <v>155</v>
      </c>
      <c r="B33" s="8">
        <v>41120</v>
      </c>
      <c r="C33" s="96" t="s">
        <v>167</v>
      </c>
      <c r="D33" s="19">
        <v>4</v>
      </c>
      <c r="E33" s="19">
        <v>2</v>
      </c>
      <c r="F33" s="14">
        <v>50</v>
      </c>
      <c r="H33" s="2">
        <f t="shared" si="8"/>
        <v>0</v>
      </c>
      <c r="I33" s="2">
        <f t="shared" si="9"/>
        <v>0</v>
      </c>
      <c r="J33" s="19">
        <v>4</v>
      </c>
      <c r="K33" s="14">
        <v>25</v>
      </c>
      <c r="L33" s="14">
        <v>25</v>
      </c>
      <c r="M33" s="2">
        <f t="shared" si="10"/>
        <v>0</v>
      </c>
      <c r="N33" s="2">
        <f t="shared" si="11"/>
        <v>0</v>
      </c>
      <c r="O33" s="17">
        <f t="shared" si="12"/>
        <v>100</v>
      </c>
      <c r="P33" s="2">
        <f t="shared" si="13"/>
        <v>0</v>
      </c>
      <c r="Q33" s="19">
        <f t="shared" si="14"/>
        <v>1</v>
      </c>
      <c r="R33" s="6">
        <f t="shared" si="15"/>
        <v>0</v>
      </c>
      <c r="S33" s="19">
        <v>1</v>
      </c>
      <c r="T33" s="2">
        <v>4</v>
      </c>
      <c r="U33" s="2">
        <v>2.8</v>
      </c>
      <c r="V33" s="19">
        <v>5</v>
      </c>
      <c r="W33" s="2">
        <v>4</v>
      </c>
      <c r="X33" s="43"/>
      <c r="Y33" s="49">
        <v>1</v>
      </c>
    </row>
    <row r="34" spans="1:25">
      <c r="A34" s="96" t="s">
        <v>156</v>
      </c>
      <c r="B34" s="8">
        <v>41121</v>
      </c>
      <c r="C34" s="96" t="s">
        <v>104</v>
      </c>
      <c r="D34" s="19">
        <v>9</v>
      </c>
      <c r="E34" s="19">
        <v>6</v>
      </c>
      <c r="F34" s="14">
        <v>50</v>
      </c>
      <c r="H34" s="2">
        <f t="shared" si="8"/>
        <v>90</v>
      </c>
      <c r="I34" s="2">
        <f t="shared" si="9"/>
        <v>0</v>
      </c>
      <c r="J34" s="19">
        <v>4</v>
      </c>
      <c r="K34" s="14">
        <v>25</v>
      </c>
      <c r="L34" s="14">
        <v>25</v>
      </c>
      <c r="M34" s="2">
        <f t="shared" si="10"/>
        <v>0</v>
      </c>
      <c r="N34" s="2">
        <f t="shared" si="11"/>
        <v>0</v>
      </c>
      <c r="O34" s="17">
        <f t="shared" si="12"/>
        <v>100</v>
      </c>
      <c r="P34" s="2">
        <f t="shared" si="13"/>
        <v>90</v>
      </c>
      <c r="Q34" s="19">
        <f t="shared" si="14"/>
        <v>1</v>
      </c>
      <c r="R34" s="6">
        <f t="shared" si="15"/>
        <v>1</v>
      </c>
      <c r="S34" s="19">
        <v>6</v>
      </c>
      <c r="T34" s="2">
        <v>3.6</v>
      </c>
      <c r="U34" s="2">
        <v>2.6</v>
      </c>
      <c r="V34" s="19">
        <v>5</v>
      </c>
      <c r="W34" s="2">
        <v>5.2</v>
      </c>
      <c r="X34" s="43"/>
      <c r="Y34" s="49">
        <v>1</v>
      </c>
    </row>
    <row r="35" spans="1:25">
      <c r="A35" s="115" t="s">
        <v>156</v>
      </c>
      <c r="B35" s="8">
        <v>41121</v>
      </c>
      <c r="C35" s="115" t="s">
        <v>104</v>
      </c>
      <c r="D35" s="19">
        <v>10</v>
      </c>
      <c r="E35" s="19">
        <v>1</v>
      </c>
      <c r="F35" s="14">
        <v>50</v>
      </c>
      <c r="H35" s="2">
        <f t="shared" ref="H35" si="16">IF(E35=S35,F35/2*MIN(T35,42),0)*Y35</f>
        <v>95</v>
      </c>
      <c r="I35" s="2">
        <f t="shared" ref="I35" si="17">IF(E35=S35,G35/2*MIN(U35,22),IF(E35=V35,G35/2*MIN(W35,22),0))*Y35</f>
        <v>0</v>
      </c>
      <c r="J35" s="19">
        <v>4</v>
      </c>
      <c r="K35" s="14">
        <v>25</v>
      </c>
      <c r="L35" s="14">
        <v>25</v>
      </c>
      <c r="M35" s="2">
        <f t="shared" ref="M35" si="18">IF(J35=S35,K35/2*MIN(T35,42),0)*Y35</f>
        <v>0</v>
      </c>
      <c r="N35" s="2">
        <f t="shared" ref="N35" si="19">IF(J35=S35,L35/2*MIN(U35,22),IF(J35=V35,L35/2*MIN(W35,22),0))*Y35</f>
        <v>0</v>
      </c>
      <c r="O35" s="17">
        <f t="shared" ref="O35" si="20">F35+G35+K35+L35</f>
        <v>100</v>
      </c>
      <c r="P35" s="2">
        <f t="shared" ref="P35" si="21">(H35+I35+M35+N35)</f>
        <v>95</v>
      </c>
      <c r="Q35" s="19">
        <f t="shared" ref="Q35" si="22">IF(B35&gt;1/1/2000,1,0)</f>
        <v>1</v>
      </c>
      <c r="R35" s="6">
        <f t="shared" ref="R35" si="23">IF(H35&gt;0,1,IF(I35&gt;0,1,IF(M35&gt;0,1,IF(N35&gt;0,1,0))))</f>
        <v>1</v>
      </c>
      <c r="S35" s="19">
        <v>1</v>
      </c>
      <c r="T35" s="2">
        <v>3.8</v>
      </c>
      <c r="U35" s="2">
        <v>4.4000000000000004</v>
      </c>
      <c r="V35" s="19" t="s">
        <v>102</v>
      </c>
      <c r="W35" s="2">
        <v>4.4000000000000004</v>
      </c>
      <c r="X35" s="43"/>
      <c r="Y35" s="49">
        <v>1</v>
      </c>
    </row>
    <row r="36" spans="1:25">
      <c r="B36" s="2" t="s">
        <v>20</v>
      </c>
      <c r="F36" s="14">
        <f>SUM(F5:F35)</f>
        <v>835</v>
      </c>
      <c r="G36" s="14">
        <f>SUM(G5:G35)</f>
        <v>225</v>
      </c>
      <c r="H36" s="14">
        <f>SUM(H5:H35)</f>
        <v>1386.75</v>
      </c>
      <c r="I36" s="14">
        <f>SUM(I5:I35)</f>
        <v>287.5</v>
      </c>
      <c r="K36" s="2">
        <f t="shared" ref="K36:N36" si="24">SUM(K5:K35)</f>
        <v>560</v>
      </c>
      <c r="L36" s="14">
        <f t="shared" si="24"/>
        <v>380</v>
      </c>
      <c r="M36" s="14">
        <f t="shared" si="24"/>
        <v>497.5</v>
      </c>
      <c r="N36" s="14">
        <f t="shared" si="24"/>
        <v>187.5</v>
      </c>
      <c r="O36" s="17">
        <f>SUM(O5:O35)</f>
        <v>2000</v>
      </c>
      <c r="P36" s="2">
        <f>SUM(P5:P35)</f>
        <v>2359.25</v>
      </c>
      <c r="Q36" s="19">
        <f>SUM(Q5:Q35)</f>
        <v>20</v>
      </c>
      <c r="R36" s="19">
        <f>SUM(R5:R35)</f>
        <v>13</v>
      </c>
      <c r="S36" s="19"/>
      <c r="V36" s="19"/>
    </row>
    <row r="37" spans="1:25">
      <c r="S37" s="19"/>
      <c r="V37" s="19"/>
    </row>
    <row r="38" spans="1:25"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2359.25</v>
      </c>
      <c r="S38" s="19"/>
      <c r="V38" s="19"/>
    </row>
    <row r="39" spans="1:25">
      <c r="A39" s="28"/>
      <c r="B39" s="27"/>
      <c r="I39" t="s">
        <v>121</v>
      </c>
      <c r="K39" s="14">
        <f>F36+K36</f>
        <v>1395</v>
      </c>
      <c r="L39" s="14">
        <f>G36+L36</f>
        <v>605</v>
      </c>
      <c r="M39" s="14">
        <f>O36</f>
        <v>2000</v>
      </c>
      <c r="O39" s="21" t="s">
        <v>22</v>
      </c>
      <c r="P39" s="23">
        <f>IF(R36=0,0,R36/Q36)</f>
        <v>0.65</v>
      </c>
      <c r="S39" s="19"/>
      <c r="V39" s="19"/>
    </row>
    <row r="40" spans="1:25">
      <c r="I40" s="78" t="s">
        <v>32</v>
      </c>
      <c r="J40" s="79"/>
      <c r="K40" s="80">
        <f>H36+M36</f>
        <v>1884.25</v>
      </c>
      <c r="L40" s="80">
        <f>I36+N36</f>
        <v>475</v>
      </c>
      <c r="M40" s="80">
        <f>P36</f>
        <v>2359.25</v>
      </c>
      <c r="S40" s="19"/>
      <c r="V40" s="19"/>
    </row>
    <row r="41" spans="1:25">
      <c r="A41" s="122"/>
      <c r="B41" s="122"/>
      <c r="I41" t="s">
        <v>122</v>
      </c>
      <c r="K41" s="14">
        <f>K40-K39</f>
        <v>489.25</v>
      </c>
      <c r="L41" s="14">
        <f>L40-L39</f>
        <v>-130</v>
      </c>
      <c r="M41" s="14">
        <f>M40-M39</f>
        <v>359.25</v>
      </c>
      <c r="O41" s="21" t="s">
        <v>26</v>
      </c>
      <c r="P41" s="22">
        <f>P38*P39</f>
        <v>1533.5125</v>
      </c>
      <c r="S41" s="19"/>
      <c r="V41" s="19"/>
    </row>
    <row r="42" spans="1:25">
      <c r="I42" s="94" t="s">
        <v>123</v>
      </c>
      <c r="J42" s="81"/>
      <c r="K42" s="82">
        <f>K41/MAX(1,K39)</f>
        <v>0.35071684587813617</v>
      </c>
      <c r="L42" s="82">
        <f>L41/MAX(1,L39)</f>
        <v>-0.21487603305785125</v>
      </c>
      <c r="M42" s="82">
        <f>M41/MAX(1,M39)</f>
        <v>0.17962500000000001</v>
      </c>
      <c r="S42" s="19"/>
      <c r="V42" s="19"/>
    </row>
    <row r="43" spans="1:25">
      <c r="B43" s="8"/>
      <c r="C43" s="9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B44" s="8"/>
      <c r="C44" s="9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N45" s="2"/>
      <c r="S45" s="19"/>
      <c r="V45" s="19"/>
      <c r="X45" s="43"/>
      <c r="Y45" s="49"/>
    </row>
    <row r="46" spans="1:25">
      <c r="A46" s="96" t="s">
        <v>9</v>
      </c>
      <c r="B46" s="8">
        <v>41093</v>
      </c>
      <c r="C46" s="96" t="s">
        <v>91</v>
      </c>
      <c r="D46" s="19">
        <v>4</v>
      </c>
      <c r="E46" s="19">
        <v>2</v>
      </c>
      <c r="F46" s="14">
        <v>50</v>
      </c>
      <c r="H46" s="2">
        <f t="shared" ref="H46:H51" si="25">IF(E46=S46,F46/2*MIN(T46,42),0)*Y46</f>
        <v>325</v>
      </c>
      <c r="I46" s="2">
        <f t="shared" ref="I46:I51" si="26">IF(E46=S46,G46/2*MIN(U46,22),IF(E46=V46,G46/2*MIN(W46,22),0))*Y46</f>
        <v>0</v>
      </c>
      <c r="J46" s="19">
        <v>3</v>
      </c>
      <c r="K46" s="14">
        <v>25</v>
      </c>
      <c r="L46" s="14">
        <v>25</v>
      </c>
      <c r="M46" s="2">
        <f t="shared" ref="M46:M51" si="27">IF(J46=S46,K46/2*MIN(T46,42),0)*Y46</f>
        <v>0</v>
      </c>
      <c r="N46" s="2">
        <f t="shared" ref="N46:N51" si="28">IF(J46=S46,L46/2*MIN(U46,22),IF(J46=V46,L46/2*MIN(W46,22),0))*Y46</f>
        <v>52.5</v>
      </c>
      <c r="O46" s="17">
        <f t="shared" ref="O46:O51" si="29">F46+G46+K46+L46</f>
        <v>100</v>
      </c>
      <c r="P46" s="2">
        <f t="shared" ref="P46:P51" si="30">(H46+I46+M46+N46)</f>
        <v>377.5</v>
      </c>
      <c r="Q46" s="19">
        <f t="shared" ref="Q46:Q51" si="31">IF(B46&gt;1/1/2000,1,0)</f>
        <v>1</v>
      </c>
      <c r="R46" s="6">
        <f t="shared" ref="R46:R51" si="32">IF(H46&gt;0,1,IF(I46&gt;0,1,IF(M46&gt;0,1,IF(N46&gt;0,1,0))))</f>
        <v>1</v>
      </c>
      <c r="S46" s="19">
        <v>2</v>
      </c>
      <c r="T46" s="2">
        <v>13</v>
      </c>
      <c r="U46" s="2">
        <v>4.8</v>
      </c>
      <c r="V46" s="19">
        <v>3</v>
      </c>
      <c r="W46" s="2">
        <v>4.2</v>
      </c>
      <c r="X46" s="43"/>
      <c r="Y46" s="49">
        <v>1</v>
      </c>
    </row>
    <row r="47" spans="1:25">
      <c r="A47" s="96" t="s">
        <v>39</v>
      </c>
      <c r="B47" s="8">
        <v>41093</v>
      </c>
      <c r="C47" s="96" t="s">
        <v>91</v>
      </c>
      <c r="D47" s="19">
        <v>5</v>
      </c>
      <c r="E47" s="19">
        <v>2</v>
      </c>
      <c r="F47" s="14">
        <v>50</v>
      </c>
      <c r="H47" s="2">
        <f t="shared" si="25"/>
        <v>0</v>
      </c>
      <c r="I47" s="2">
        <f t="shared" si="26"/>
        <v>0</v>
      </c>
      <c r="J47" s="19">
        <v>3</v>
      </c>
      <c r="K47" s="14">
        <v>25</v>
      </c>
      <c r="L47" s="14">
        <v>25</v>
      </c>
      <c r="M47" s="2">
        <f t="shared" si="27"/>
        <v>0</v>
      </c>
      <c r="N47" s="2">
        <f t="shared" si="28"/>
        <v>0</v>
      </c>
      <c r="O47" s="17">
        <f t="shared" si="29"/>
        <v>100</v>
      </c>
      <c r="P47" s="2">
        <f t="shared" si="30"/>
        <v>0</v>
      </c>
      <c r="Q47" s="19">
        <f t="shared" si="31"/>
        <v>1</v>
      </c>
      <c r="R47" s="6">
        <f t="shared" si="32"/>
        <v>0</v>
      </c>
      <c r="S47" s="19">
        <v>6</v>
      </c>
      <c r="T47" s="2">
        <v>3.4</v>
      </c>
      <c r="U47" s="2">
        <v>2.4</v>
      </c>
      <c r="V47" s="19">
        <v>8</v>
      </c>
      <c r="W47" s="2">
        <v>3.4</v>
      </c>
      <c r="X47" s="43"/>
      <c r="Y47" s="49">
        <v>1</v>
      </c>
    </row>
    <row r="48" spans="1:25">
      <c r="A48" s="96" t="s">
        <v>40</v>
      </c>
      <c r="B48" s="8">
        <v>41094</v>
      </c>
      <c r="C48" s="96" t="s">
        <v>91</v>
      </c>
      <c r="D48" s="19">
        <v>7</v>
      </c>
      <c r="E48" s="19">
        <v>4</v>
      </c>
      <c r="F48" s="14">
        <v>25</v>
      </c>
      <c r="G48" s="14">
        <v>25</v>
      </c>
      <c r="H48" s="2">
        <f t="shared" si="25"/>
        <v>0</v>
      </c>
      <c r="I48" s="2">
        <f t="shared" si="26"/>
        <v>42.5</v>
      </c>
      <c r="J48" s="19">
        <v>6</v>
      </c>
      <c r="K48" s="14">
        <v>25</v>
      </c>
      <c r="L48" s="14">
        <v>25</v>
      </c>
      <c r="M48" s="2">
        <f t="shared" si="27"/>
        <v>0</v>
      </c>
      <c r="N48" s="2">
        <f t="shared" si="28"/>
        <v>0</v>
      </c>
      <c r="O48" s="17">
        <f t="shared" si="29"/>
        <v>100</v>
      </c>
      <c r="P48" s="2">
        <f t="shared" si="30"/>
        <v>42.5</v>
      </c>
      <c r="Q48" s="19">
        <f t="shared" si="31"/>
        <v>1</v>
      </c>
      <c r="R48" s="6">
        <f t="shared" si="32"/>
        <v>1</v>
      </c>
      <c r="S48" s="19">
        <v>10</v>
      </c>
      <c r="T48" s="2">
        <v>5.2</v>
      </c>
      <c r="U48" s="2">
        <v>2.8</v>
      </c>
      <c r="V48" s="19">
        <v>4</v>
      </c>
      <c r="W48" s="2">
        <v>3.4</v>
      </c>
      <c r="X48" s="43"/>
      <c r="Y48" s="49">
        <v>1</v>
      </c>
    </row>
    <row r="49" spans="1:25">
      <c r="A49" s="96" t="s">
        <v>41</v>
      </c>
      <c r="B49" s="8">
        <v>41094</v>
      </c>
      <c r="C49" s="96" t="s">
        <v>98</v>
      </c>
      <c r="D49" s="19">
        <v>5</v>
      </c>
      <c r="E49" s="19">
        <v>2</v>
      </c>
      <c r="F49" s="14">
        <v>25</v>
      </c>
      <c r="G49" s="14">
        <v>25</v>
      </c>
      <c r="H49" s="2">
        <f t="shared" si="25"/>
        <v>0</v>
      </c>
      <c r="I49" s="2">
        <f t="shared" si="26"/>
        <v>0</v>
      </c>
      <c r="J49" s="19">
        <v>5</v>
      </c>
      <c r="K49" s="14">
        <v>25</v>
      </c>
      <c r="L49" s="14">
        <v>25</v>
      </c>
      <c r="M49" s="2">
        <f t="shared" si="27"/>
        <v>0</v>
      </c>
      <c r="N49" s="2">
        <f t="shared" si="28"/>
        <v>0</v>
      </c>
      <c r="O49" s="17">
        <f t="shared" si="29"/>
        <v>100</v>
      </c>
      <c r="P49" s="2">
        <f t="shared" si="30"/>
        <v>0</v>
      </c>
      <c r="Q49" s="19">
        <f t="shared" si="31"/>
        <v>1</v>
      </c>
      <c r="R49" s="6">
        <f t="shared" si="32"/>
        <v>0</v>
      </c>
      <c r="S49" s="19">
        <v>7</v>
      </c>
      <c r="T49" s="2">
        <v>7</v>
      </c>
      <c r="U49" s="2">
        <v>3.6</v>
      </c>
      <c r="V49" s="19">
        <v>1</v>
      </c>
      <c r="W49" s="2">
        <v>3.4</v>
      </c>
      <c r="X49" s="43"/>
      <c r="Y49" s="49">
        <v>1</v>
      </c>
    </row>
    <row r="50" spans="1:25">
      <c r="A50" s="96" t="s">
        <v>42</v>
      </c>
      <c r="B50" s="8">
        <v>41095</v>
      </c>
      <c r="C50" s="96" t="s">
        <v>101</v>
      </c>
      <c r="D50" s="19">
        <v>6</v>
      </c>
      <c r="E50" s="19">
        <v>2</v>
      </c>
      <c r="F50" s="14">
        <v>50</v>
      </c>
      <c r="H50" s="2">
        <f t="shared" si="25"/>
        <v>0</v>
      </c>
      <c r="I50" s="2">
        <f t="shared" si="26"/>
        <v>0</v>
      </c>
      <c r="J50" s="19">
        <v>10</v>
      </c>
      <c r="K50" s="14">
        <v>25</v>
      </c>
      <c r="L50" s="14">
        <v>25</v>
      </c>
      <c r="M50" s="2">
        <f t="shared" si="27"/>
        <v>0</v>
      </c>
      <c r="N50" s="2">
        <f t="shared" si="28"/>
        <v>0</v>
      </c>
      <c r="O50" s="17">
        <f t="shared" si="29"/>
        <v>100</v>
      </c>
      <c r="P50" s="2">
        <f t="shared" si="30"/>
        <v>0</v>
      </c>
      <c r="Q50" s="19">
        <f t="shared" si="31"/>
        <v>1</v>
      </c>
      <c r="R50" s="6">
        <f t="shared" si="32"/>
        <v>0</v>
      </c>
      <c r="S50" s="19" t="s">
        <v>102</v>
      </c>
      <c r="T50" s="2">
        <v>7.8</v>
      </c>
      <c r="U50" s="2">
        <v>4.8</v>
      </c>
      <c r="V50" s="19">
        <v>5</v>
      </c>
      <c r="W50" s="2">
        <v>6.6</v>
      </c>
      <c r="X50" s="43"/>
      <c r="Y50" s="49">
        <v>1</v>
      </c>
    </row>
    <row r="51" spans="1:25">
      <c r="A51" s="96" t="s">
        <v>43</v>
      </c>
      <c r="B51" s="8">
        <v>41095</v>
      </c>
      <c r="C51" s="96" t="s">
        <v>101</v>
      </c>
      <c r="D51" s="19">
        <v>7</v>
      </c>
      <c r="E51" s="19">
        <v>5</v>
      </c>
      <c r="F51" s="14">
        <v>50</v>
      </c>
      <c r="H51" s="2">
        <f t="shared" si="25"/>
        <v>0</v>
      </c>
      <c r="I51" s="2">
        <f t="shared" si="26"/>
        <v>0</v>
      </c>
      <c r="J51" s="19">
        <v>1</v>
      </c>
      <c r="K51" s="14">
        <v>25</v>
      </c>
      <c r="L51" s="14">
        <v>25</v>
      </c>
      <c r="M51" s="2">
        <f t="shared" si="27"/>
        <v>0</v>
      </c>
      <c r="N51" s="2">
        <f t="shared" si="28"/>
        <v>95</v>
      </c>
      <c r="O51" s="17">
        <f t="shared" si="29"/>
        <v>100</v>
      </c>
      <c r="P51" s="2">
        <f t="shared" si="30"/>
        <v>95</v>
      </c>
      <c r="Q51" s="19">
        <f t="shared" si="31"/>
        <v>1</v>
      </c>
      <c r="R51" s="6">
        <f t="shared" si="32"/>
        <v>1</v>
      </c>
      <c r="S51" s="19">
        <v>2</v>
      </c>
      <c r="T51" s="2">
        <v>4.8</v>
      </c>
      <c r="U51" s="2">
        <v>3</v>
      </c>
      <c r="V51" s="19">
        <v>1</v>
      </c>
      <c r="W51" s="2">
        <v>7.6</v>
      </c>
      <c r="X51" s="43"/>
      <c r="Y51" s="49">
        <v>1</v>
      </c>
    </row>
    <row r="52" spans="1:25">
      <c r="A52" s="96" t="s">
        <v>44</v>
      </c>
      <c r="B52" s="8">
        <v>41096</v>
      </c>
      <c r="C52" s="96" t="s">
        <v>91</v>
      </c>
      <c r="D52" s="19">
        <v>5</v>
      </c>
      <c r="E52" s="19">
        <v>5</v>
      </c>
      <c r="F52" s="14">
        <v>25</v>
      </c>
      <c r="G52" s="14">
        <v>25</v>
      </c>
      <c r="H52" s="2">
        <f>IF(E52=S52,F52/2*MIN(T52,42),0)*Y52</f>
        <v>0</v>
      </c>
      <c r="I52" s="2">
        <f>IF(E52=S52,G52/2*MIN(U52,22),IF(E52=V52,G52/2*MIN(W52,22),0))*Y52</f>
        <v>87.5</v>
      </c>
      <c r="J52" s="19">
        <v>6</v>
      </c>
      <c r="K52" s="14">
        <v>25</v>
      </c>
      <c r="L52" s="14">
        <v>25</v>
      </c>
      <c r="M52" s="2">
        <f>IF(J52=S52,K52/2*MIN(T52,42),0)*Y52</f>
        <v>0</v>
      </c>
      <c r="N52" s="2">
        <f>IF(J52=S52,L52/2*MIN(U52,22),IF(J52=V52,L52/2*MIN(W52,22),0))*Y52</f>
        <v>0</v>
      </c>
      <c r="O52" s="17">
        <f>F52+G52+K52+L52</f>
        <v>100</v>
      </c>
      <c r="P52" s="2">
        <f>(H52+I52+M52+N52)</f>
        <v>87.5</v>
      </c>
      <c r="Q52" s="19">
        <f>IF(B52&gt;1/1/2000,1,0)</f>
        <v>1</v>
      </c>
      <c r="R52" s="6">
        <f>IF(H52&gt;0,1,IF(I52&gt;0,1,IF(M52&gt;0,1,IF(N52&gt;0,1,0))))</f>
        <v>1</v>
      </c>
      <c r="S52" s="19">
        <v>8</v>
      </c>
      <c r="T52" s="2">
        <v>5.6</v>
      </c>
      <c r="U52" s="2">
        <v>3.8</v>
      </c>
      <c r="V52" s="19">
        <v>5</v>
      </c>
      <c r="W52" s="2">
        <v>7</v>
      </c>
      <c r="X52" s="43"/>
      <c r="Y52" s="49">
        <v>1</v>
      </c>
    </row>
    <row r="53" spans="1:25">
      <c r="A53" s="96" t="s">
        <v>45</v>
      </c>
      <c r="B53" s="8">
        <v>41096</v>
      </c>
      <c r="C53" s="96" t="s">
        <v>91</v>
      </c>
      <c r="D53" s="19">
        <v>6</v>
      </c>
      <c r="E53" s="19">
        <v>9</v>
      </c>
      <c r="F53" s="14">
        <v>25</v>
      </c>
      <c r="G53" s="14">
        <v>25</v>
      </c>
      <c r="H53" s="2">
        <f>IF(E53=S53,F53/2*MIN(T53,42),0)*Y53</f>
        <v>0</v>
      </c>
      <c r="I53" s="2">
        <f>IF(E53=S53,G53/2*MIN(U53,22),IF(E53=V53,G53/2*MIN(W53,22),0))*Y53</f>
        <v>0</v>
      </c>
      <c r="J53" s="19">
        <v>10</v>
      </c>
      <c r="K53" s="14">
        <v>25</v>
      </c>
      <c r="L53" s="14">
        <v>25</v>
      </c>
      <c r="M53" s="2">
        <f>IF(J53=S53,K53/2*MIN(T53,42),0)*Y53</f>
        <v>0</v>
      </c>
      <c r="N53" s="2">
        <f>IF(J53=S53,L53/2*MIN(U53,22),IF(J53=V53,L53/2*MIN(W53,22),0))*Y53</f>
        <v>0</v>
      </c>
      <c r="O53" s="17">
        <f>F53+G53+K53+L53</f>
        <v>100</v>
      </c>
      <c r="P53" s="2">
        <f>(H53+I53+M53+N53)</f>
        <v>0</v>
      </c>
      <c r="Q53" s="19">
        <f>IF(B53&gt;1/1/2000,1,0)</f>
        <v>1</v>
      </c>
      <c r="R53" s="6">
        <f>IF(H53&gt;0,1,IF(I53&gt;0,1,IF(M53&gt;0,1,IF(N53&gt;0,1,0))))</f>
        <v>0</v>
      </c>
      <c r="S53" s="19">
        <v>8</v>
      </c>
      <c r="T53" s="2">
        <v>3.4</v>
      </c>
      <c r="U53" s="2">
        <v>2.8</v>
      </c>
      <c r="V53" s="19">
        <v>7</v>
      </c>
      <c r="W53" s="2">
        <v>5</v>
      </c>
      <c r="X53" s="43"/>
      <c r="Y53" s="49">
        <v>1</v>
      </c>
    </row>
    <row r="54" spans="1:25">
      <c r="A54" s="96" t="s">
        <v>46</v>
      </c>
      <c r="B54" s="8">
        <v>41097</v>
      </c>
      <c r="C54" s="96" t="s">
        <v>86</v>
      </c>
      <c r="D54" s="19">
        <v>9</v>
      </c>
      <c r="E54" s="19">
        <v>6</v>
      </c>
      <c r="F54" s="14">
        <v>80</v>
      </c>
      <c r="H54" s="2">
        <f t="shared" ref="H54:H56" si="33">IF(E54=S54,F54/2*MIN(T54,42),0)*Y54</f>
        <v>168</v>
      </c>
      <c r="I54" s="2">
        <f t="shared" ref="I54:I56" si="34">IF(E54=S54,G54/2*MIN(U54,22),IF(E54=V54,G54/2*MIN(W54,22),0))*Y54</f>
        <v>0</v>
      </c>
      <c r="J54" s="19">
        <v>4</v>
      </c>
      <c r="K54" s="14">
        <v>20</v>
      </c>
      <c r="M54" s="2">
        <f t="shared" ref="M54:M56" si="35">IF(J54=S54,K54/2*MIN(T54,42),0)*Y54</f>
        <v>0</v>
      </c>
      <c r="N54" s="2">
        <f t="shared" ref="N54:N56" si="36">IF(J54=S54,L54/2*MIN(U54,22),IF(J54=V54,L54/2*MIN(W54,22),0))*Y54</f>
        <v>0</v>
      </c>
      <c r="O54" s="17">
        <f t="shared" ref="O54:O56" si="37">F54+G54+K54+L54</f>
        <v>100</v>
      </c>
      <c r="P54" s="2">
        <f t="shared" ref="P54:P56" si="38">(H54+I54+M54+N54)</f>
        <v>168</v>
      </c>
      <c r="Q54" s="19">
        <f t="shared" ref="Q54:Q56" si="39">IF(B54&gt;1/1/2000,1,0)</f>
        <v>1</v>
      </c>
      <c r="R54" s="6">
        <f t="shared" ref="R54:R56" si="40">IF(H54&gt;0,1,IF(I54&gt;0,1,IF(M54&gt;0,1,IF(N54&gt;0,1,0))))</f>
        <v>1</v>
      </c>
      <c r="S54" s="19">
        <v>6</v>
      </c>
      <c r="T54" s="2">
        <v>2.8</v>
      </c>
      <c r="U54" s="2">
        <v>2.2000000000000002</v>
      </c>
      <c r="V54" s="19">
        <v>2</v>
      </c>
      <c r="W54" s="2">
        <v>2.6</v>
      </c>
      <c r="X54" s="43"/>
      <c r="Y54" s="49">
        <v>1.5</v>
      </c>
    </row>
    <row r="55" spans="1:25">
      <c r="A55" s="96" t="s">
        <v>47</v>
      </c>
      <c r="B55" s="8">
        <v>41097</v>
      </c>
      <c r="C55" s="96" t="s">
        <v>86</v>
      </c>
      <c r="D55" s="19">
        <v>8</v>
      </c>
      <c r="E55" s="19">
        <v>2</v>
      </c>
      <c r="F55" s="14">
        <v>25</v>
      </c>
      <c r="G55" s="14">
        <v>25</v>
      </c>
      <c r="H55" s="2">
        <f t="shared" si="33"/>
        <v>0</v>
      </c>
      <c r="I55" s="2">
        <f t="shared" si="34"/>
        <v>0</v>
      </c>
      <c r="J55" s="19">
        <v>3</v>
      </c>
      <c r="K55" s="14">
        <v>25</v>
      </c>
      <c r="L55" s="14">
        <v>25</v>
      </c>
      <c r="M55" s="2">
        <f t="shared" si="35"/>
        <v>0</v>
      </c>
      <c r="N55" s="2">
        <f t="shared" si="36"/>
        <v>0</v>
      </c>
      <c r="O55" s="17">
        <f t="shared" si="37"/>
        <v>100</v>
      </c>
      <c r="P55" s="2">
        <f t="shared" si="38"/>
        <v>0</v>
      </c>
      <c r="Q55" s="19">
        <f t="shared" si="39"/>
        <v>1</v>
      </c>
      <c r="R55" s="6">
        <f t="shared" si="40"/>
        <v>0</v>
      </c>
      <c r="S55" s="19">
        <v>5</v>
      </c>
      <c r="T55" s="2">
        <v>8</v>
      </c>
      <c r="U55" s="2">
        <v>3.8</v>
      </c>
      <c r="V55" s="19">
        <v>7</v>
      </c>
      <c r="W55" s="2">
        <v>7.2</v>
      </c>
      <c r="X55" s="43"/>
      <c r="Y55" s="49">
        <v>1</v>
      </c>
    </row>
    <row r="56" spans="1:25">
      <c r="A56" s="96" t="s">
        <v>48</v>
      </c>
      <c r="B56" s="8">
        <v>41099</v>
      </c>
      <c r="C56" s="96" t="s">
        <v>108</v>
      </c>
      <c r="D56" s="19">
        <v>6</v>
      </c>
      <c r="E56" s="19">
        <v>1</v>
      </c>
      <c r="F56" s="14">
        <v>40</v>
      </c>
      <c r="H56" s="2">
        <f t="shared" si="33"/>
        <v>0</v>
      </c>
      <c r="I56" s="2">
        <f t="shared" si="34"/>
        <v>0</v>
      </c>
      <c r="J56" s="19">
        <v>6</v>
      </c>
      <c r="K56" s="14">
        <v>60</v>
      </c>
      <c r="M56" s="2">
        <f t="shared" si="35"/>
        <v>84</v>
      </c>
      <c r="N56" s="2">
        <f t="shared" si="36"/>
        <v>0</v>
      </c>
      <c r="O56" s="17">
        <f t="shared" si="37"/>
        <v>100</v>
      </c>
      <c r="P56" s="2">
        <f t="shared" si="38"/>
        <v>84</v>
      </c>
      <c r="Q56" s="19">
        <f t="shared" si="39"/>
        <v>1</v>
      </c>
      <c r="R56" s="6">
        <f t="shared" si="40"/>
        <v>1</v>
      </c>
      <c r="S56" s="19">
        <v>6</v>
      </c>
      <c r="T56" s="2">
        <v>2.8</v>
      </c>
      <c r="U56" s="2">
        <v>2.2000000000000002</v>
      </c>
      <c r="V56" s="19">
        <v>8</v>
      </c>
      <c r="W56" s="2">
        <v>3.8</v>
      </c>
      <c r="X56" s="43"/>
      <c r="Y56" s="49">
        <v>1</v>
      </c>
    </row>
    <row r="57" spans="1:25">
      <c r="A57" s="96" t="s">
        <v>49</v>
      </c>
      <c r="B57" s="8">
        <v>41099</v>
      </c>
      <c r="C57" s="96" t="s">
        <v>108</v>
      </c>
      <c r="D57" s="19">
        <v>9</v>
      </c>
      <c r="E57" s="19">
        <v>1</v>
      </c>
      <c r="F57" s="14">
        <v>50</v>
      </c>
      <c r="H57" s="2">
        <f t="shared" ref="H57:H64" si="41">IF(E57=S57,F57/2*MIN(T57,42),0)*Y57</f>
        <v>0</v>
      </c>
      <c r="I57" s="2">
        <f t="shared" ref="I57:I64" si="42">IF(E57=S57,G57/2*MIN(U57,22),IF(E57=V57,G57/2*MIN(W57,22),0))*Y57</f>
        <v>0</v>
      </c>
      <c r="J57" s="19">
        <v>5</v>
      </c>
      <c r="K57" s="14">
        <v>50</v>
      </c>
      <c r="M57" s="2">
        <f t="shared" ref="M57:M64" si="43">IF(J57=S57,K57/2*MIN(T57,42),0)*Y57</f>
        <v>0</v>
      </c>
      <c r="N57" s="2">
        <f t="shared" ref="N57:N64" si="44">IF(J57=S57,L57/2*MIN(U57,22),IF(J57=V57,L57/2*MIN(W57,22),0))*Y57</f>
        <v>0</v>
      </c>
      <c r="O57" s="17">
        <f t="shared" ref="O57:O64" si="45">F57+G57+K57+L57</f>
        <v>100</v>
      </c>
      <c r="P57" s="2">
        <f t="shared" ref="P57:P64" si="46">(H57+I57+M57+N57)</f>
        <v>0</v>
      </c>
      <c r="Q57" s="19">
        <f t="shared" ref="Q57:Q64" si="47">IF(B57&gt;1/1/2000,1,0)</f>
        <v>1</v>
      </c>
      <c r="R57" s="6">
        <f t="shared" ref="R57:R64" si="48">IF(H57&gt;0,1,IF(I57&gt;0,1,IF(M57&gt;0,1,IF(N57&gt;0,1,0))))</f>
        <v>0</v>
      </c>
      <c r="S57" s="19">
        <v>6</v>
      </c>
      <c r="T57" s="2">
        <v>4.8</v>
      </c>
      <c r="U57" s="2">
        <v>3.4</v>
      </c>
      <c r="V57" s="19">
        <v>4</v>
      </c>
      <c r="W57" s="2">
        <v>7.4</v>
      </c>
      <c r="X57" s="43"/>
      <c r="Y57" s="49">
        <v>1</v>
      </c>
    </row>
    <row r="58" spans="1:25">
      <c r="A58" s="96" t="s">
        <v>50</v>
      </c>
      <c r="B58" s="8">
        <v>41100</v>
      </c>
      <c r="C58" s="96" t="s">
        <v>108</v>
      </c>
      <c r="D58" s="19">
        <v>2</v>
      </c>
      <c r="E58" s="19">
        <v>1</v>
      </c>
      <c r="F58" s="14">
        <v>50</v>
      </c>
      <c r="H58" s="2">
        <f t="shared" si="41"/>
        <v>0</v>
      </c>
      <c r="I58" s="2">
        <f t="shared" si="42"/>
        <v>0</v>
      </c>
      <c r="J58" s="19">
        <v>2</v>
      </c>
      <c r="K58" s="14">
        <v>50</v>
      </c>
      <c r="M58" s="2">
        <f t="shared" si="43"/>
        <v>0</v>
      </c>
      <c r="N58" s="2">
        <f t="shared" si="44"/>
        <v>0</v>
      </c>
      <c r="O58" s="17">
        <f t="shared" si="45"/>
        <v>100</v>
      </c>
      <c r="P58" s="2">
        <f t="shared" si="46"/>
        <v>0</v>
      </c>
      <c r="Q58" s="19">
        <f t="shared" si="47"/>
        <v>1</v>
      </c>
      <c r="R58" s="6">
        <f t="shared" si="48"/>
        <v>0</v>
      </c>
      <c r="S58" s="19">
        <v>5</v>
      </c>
      <c r="T58" s="2">
        <v>7.6</v>
      </c>
      <c r="U58" s="2">
        <v>4.4000000000000004</v>
      </c>
      <c r="V58" s="19">
        <v>7</v>
      </c>
      <c r="W58" s="2">
        <v>7.2</v>
      </c>
      <c r="X58" s="43"/>
      <c r="Y58" s="49">
        <v>1</v>
      </c>
    </row>
    <row r="59" spans="1:25">
      <c r="A59" s="96" t="s">
        <v>51</v>
      </c>
      <c r="B59" s="8">
        <v>41100</v>
      </c>
      <c r="C59" s="96" t="s">
        <v>108</v>
      </c>
      <c r="D59" s="19">
        <v>4</v>
      </c>
      <c r="E59" s="19">
        <v>7</v>
      </c>
      <c r="F59" s="14">
        <v>50</v>
      </c>
      <c r="H59" s="2">
        <f t="shared" si="41"/>
        <v>0</v>
      </c>
      <c r="I59" s="2">
        <f t="shared" si="42"/>
        <v>0</v>
      </c>
      <c r="J59" s="19">
        <v>8</v>
      </c>
      <c r="K59" s="14">
        <v>50</v>
      </c>
      <c r="M59" s="2">
        <f t="shared" si="43"/>
        <v>0</v>
      </c>
      <c r="N59" s="2">
        <f t="shared" si="44"/>
        <v>0</v>
      </c>
      <c r="O59" s="17">
        <f t="shared" si="45"/>
        <v>100</v>
      </c>
      <c r="P59" s="2">
        <f t="shared" si="46"/>
        <v>0</v>
      </c>
      <c r="Q59" s="19">
        <f t="shared" si="47"/>
        <v>1</v>
      </c>
      <c r="R59" s="6">
        <f t="shared" si="48"/>
        <v>0</v>
      </c>
      <c r="S59" s="19">
        <v>4</v>
      </c>
      <c r="T59" s="2">
        <v>62.8</v>
      </c>
      <c r="U59" s="2">
        <v>20</v>
      </c>
      <c r="V59" s="19">
        <v>1</v>
      </c>
      <c r="W59" s="2">
        <v>5</v>
      </c>
      <c r="X59" s="43"/>
      <c r="Y59" s="49">
        <v>1</v>
      </c>
    </row>
    <row r="60" spans="1:25">
      <c r="A60" s="96" t="s">
        <v>52</v>
      </c>
      <c r="B60" s="8">
        <v>41103</v>
      </c>
      <c r="C60" s="96" t="s">
        <v>112</v>
      </c>
      <c r="D60" s="19">
        <v>6</v>
      </c>
      <c r="E60" s="19">
        <v>1</v>
      </c>
      <c r="F60" s="14">
        <v>30</v>
      </c>
      <c r="G60" s="14">
        <v>30</v>
      </c>
      <c r="H60" s="2">
        <f t="shared" si="41"/>
        <v>0</v>
      </c>
      <c r="I60" s="2">
        <f t="shared" si="42"/>
        <v>0</v>
      </c>
      <c r="J60" s="19">
        <v>4</v>
      </c>
      <c r="K60" s="14">
        <v>20</v>
      </c>
      <c r="L60" s="14">
        <v>20</v>
      </c>
      <c r="M60" s="2">
        <f t="shared" si="43"/>
        <v>0</v>
      </c>
      <c r="N60" s="2">
        <f t="shared" si="44"/>
        <v>0</v>
      </c>
      <c r="O60" s="17">
        <f t="shared" si="45"/>
        <v>100</v>
      </c>
      <c r="P60" s="2">
        <f t="shared" si="46"/>
        <v>0</v>
      </c>
      <c r="Q60" s="19">
        <f t="shared" si="47"/>
        <v>1</v>
      </c>
      <c r="R60" s="6">
        <f t="shared" si="48"/>
        <v>0</v>
      </c>
      <c r="S60" s="19">
        <v>10</v>
      </c>
      <c r="T60" s="2">
        <v>5</v>
      </c>
      <c r="U60" s="2">
        <v>3.2</v>
      </c>
      <c r="V60" s="19">
        <v>2</v>
      </c>
      <c r="W60" s="2">
        <v>5.2</v>
      </c>
      <c r="X60" s="43"/>
      <c r="Y60" s="49">
        <v>1</v>
      </c>
    </row>
    <row r="61" spans="1:25">
      <c r="A61" s="96" t="s">
        <v>53</v>
      </c>
      <c r="B61" s="8">
        <v>41103</v>
      </c>
      <c r="C61" s="96" t="s">
        <v>112</v>
      </c>
      <c r="D61" s="19">
        <v>8</v>
      </c>
      <c r="E61" s="19">
        <v>9</v>
      </c>
      <c r="F61" s="14">
        <v>30</v>
      </c>
      <c r="G61" s="14">
        <v>30</v>
      </c>
      <c r="H61" s="2">
        <f t="shared" si="41"/>
        <v>0</v>
      </c>
      <c r="I61" s="2">
        <f t="shared" si="42"/>
        <v>0</v>
      </c>
      <c r="J61" s="19">
        <v>10</v>
      </c>
      <c r="K61" s="14">
        <v>20</v>
      </c>
      <c r="L61" s="14">
        <v>20</v>
      </c>
      <c r="M61" s="2">
        <f t="shared" si="43"/>
        <v>0</v>
      </c>
      <c r="N61" s="2">
        <f t="shared" si="44"/>
        <v>0</v>
      </c>
      <c r="O61" s="17">
        <f t="shared" si="45"/>
        <v>100</v>
      </c>
      <c r="P61" s="2">
        <f t="shared" si="46"/>
        <v>0</v>
      </c>
      <c r="Q61" s="19">
        <f t="shared" si="47"/>
        <v>1</v>
      </c>
      <c r="R61" s="6">
        <f t="shared" si="48"/>
        <v>0</v>
      </c>
      <c r="S61" s="19">
        <v>5</v>
      </c>
      <c r="T61" s="2">
        <v>9.6</v>
      </c>
      <c r="U61" s="2">
        <v>5.4</v>
      </c>
      <c r="V61" s="19">
        <v>2</v>
      </c>
      <c r="W61" s="2">
        <v>24.2</v>
      </c>
      <c r="X61" s="43"/>
      <c r="Y61" s="49">
        <v>1</v>
      </c>
    </row>
    <row r="62" spans="1:25">
      <c r="A62" s="96" t="s">
        <v>54</v>
      </c>
      <c r="B62" s="8">
        <v>41104</v>
      </c>
      <c r="C62" s="96" t="s">
        <v>114</v>
      </c>
      <c r="D62" s="19">
        <v>2</v>
      </c>
      <c r="E62" s="19">
        <v>6</v>
      </c>
      <c r="F62" s="14">
        <v>50</v>
      </c>
      <c r="H62" s="2">
        <f t="shared" si="41"/>
        <v>0</v>
      </c>
      <c r="I62" s="2">
        <f t="shared" si="42"/>
        <v>0</v>
      </c>
      <c r="J62" s="19">
        <v>7</v>
      </c>
      <c r="K62" s="14">
        <v>50</v>
      </c>
      <c r="M62" s="2">
        <f t="shared" si="43"/>
        <v>0</v>
      </c>
      <c r="N62" s="2">
        <f t="shared" si="44"/>
        <v>0</v>
      </c>
      <c r="O62" s="17">
        <f t="shared" si="45"/>
        <v>100</v>
      </c>
      <c r="P62" s="2">
        <f t="shared" si="46"/>
        <v>0</v>
      </c>
      <c r="Q62" s="19">
        <f t="shared" si="47"/>
        <v>1</v>
      </c>
      <c r="R62" s="6">
        <f t="shared" si="48"/>
        <v>0</v>
      </c>
      <c r="S62" s="19">
        <v>5</v>
      </c>
      <c r="T62" s="2">
        <v>13</v>
      </c>
      <c r="U62" s="2">
        <v>4.4000000000000004</v>
      </c>
      <c r="V62" s="19">
        <v>6</v>
      </c>
      <c r="W62" s="2">
        <v>3.2</v>
      </c>
      <c r="X62" s="43"/>
      <c r="Y62" s="49">
        <v>1</v>
      </c>
    </row>
    <row r="63" spans="1:25">
      <c r="A63" s="96" t="s">
        <v>55</v>
      </c>
      <c r="B63" s="8">
        <v>41104</v>
      </c>
      <c r="C63" s="96" t="s">
        <v>114</v>
      </c>
      <c r="D63" s="19">
        <v>6</v>
      </c>
      <c r="E63" s="19">
        <v>3</v>
      </c>
      <c r="F63" s="14">
        <v>25</v>
      </c>
      <c r="G63" s="14">
        <v>25</v>
      </c>
      <c r="H63" s="2">
        <f t="shared" si="41"/>
        <v>0</v>
      </c>
      <c r="I63" s="2">
        <f t="shared" si="42"/>
        <v>55.000000000000007</v>
      </c>
      <c r="J63" s="19">
        <v>5</v>
      </c>
      <c r="K63" s="14">
        <v>25</v>
      </c>
      <c r="L63" s="14">
        <v>25</v>
      </c>
      <c r="M63" s="2">
        <f t="shared" si="43"/>
        <v>0</v>
      </c>
      <c r="N63" s="2">
        <f t="shared" si="44"/>
        <v>0</v>
      </c>
      <c r="O63" s="17">
        <f t="shared" si="45"/>
        <v>100</v>
      </c>
      <c r="P63" s="2">
        <f t="shared" si="46"/>
        <v>55.000000000000007</v>
      </c>
      <c r="Q63" s="19">
        <f t="shared" si="47"/>
        <v>1</v>
      </c>
      <c r="R63" s="6">
        <f t="shared" si="48"/>
        <v>1</v>
      </c>
      <c r="S63" s="19">
        <v>9</v>
      </c>
      <c r="T63" s="2">
        <v>17.2</v>
      </c>
      <c r="U63" s="2">
        <v>2.8</v>
      </c>
      <c r="V63" s="19">
        <v>3</v>
      </c>
      <c r="W63" s="2">
        <v>4.4000000000000004</v>
      </c>
      <c r="X63" s="43"/>
      <c r="Y63" s="49">
        <v>1</v>
      </c>
    </row>
    <row r="64" spans="1:25">
      <c r="A64" s="96" t="s">
        <v>56</v>
      </c>
      <c r="B64" s="8">
        <v>41107</v>
      </c>
      <c r="C64" s="96" t="s">
        <v>109</v>
      </c>
      <c r="D64" s="19">
        <v>4</v>
      </c>
      <c r="E64" s="19">
        <v>1</v>
      </c>
      <c r="F64" s="14">
        <v>50</v>
      </c>
      <c r="G64" s="14">
        <v>50</v>
      </c>
      <c r="H64" s="2">
        <f t="shared" si="41"/>
        <v>0</v>
      </c>
      <c r="I64" s="2">
        <f t="shared" si="42"/>
        <v>0</v>
      </c>
      <c r="J64" s="19"/>
      <c r="K64" s="14"/>
      <c r="M64" s="2">
        <f t="shared" si="43"/>
        <v>0</v>
      </c>
      <c r="N64" s="2">
        <f t="shared" si="44"/>
        <v>0</v>
      </c>
      <c r="O64" s="17">
        <f t="shared" si="45"/>
        <v>100</v>
      </c>
      <c r="P64" s="2">
        <f t="shared" si="46"/>
        <v>0</v>
      </c>
      <c r="Q64" s="19">
        <f t="shared" si="47"/>
        <v>1</v>
      </c>
      <c r="R64" s="6">
        <f t="shared" si="48"/>
        <v>0</v>
      </c>
      <c r="S64" s="19">
        <v>4</v>
      </c>
      <c r="T64" s="2">
        <v>7</v>
      </c>
      <c r="U64" s="2">
        <v>3.8</v>
      </c>
      <c r="V64" s="19">
        <v>5</v>
      </c>
      <c r="W64" s="2">
        <v>3.6</v>
      </c>
      <c r="X64" s="43"/>
      <c r="Y64" s="49">
        <v>1</v>
      </c>
    </row>
    <row r="65" spans="1:25">
      <c r="A65" s="96" t="s">
        <v>130</v>
      </c>
      <c r="B65" s="8">
        <v>41112</v>
      </c>
      <c r="C65" s="96" t="s">
        <v>128</v>
      </c>
      <c r="D65" s="19">
        <v>4</v>
      </c>
      <c r="E65" s="19">
        <v>2</v>
      </c>
      <c r="F65" s="14">
        <v>25</v>
      </c>
      <c r="G65" s="14">
        <v>25</v>
      </c>
      <c r="H65" s="2"/>
      <c r="I65" s="2"/>
      <c r="J65" s="19">
        <v>10</v>
      </c>
      <c r="K65" s="14">
        <v>50</v>
      </c>
      <c r="M65" s="2"/>
      <c r="N65" s="2"/>
      <c r="S65" s="19">
        <v>2</v>
      </c>
      <c r="T65" s="2">
        <v>16.8</v>
      </c>
      <c r="U65" s="2">
        <v>10</v>
      </c>
      <c r="V65" s="19">
        <v>7</v>
      </c>
      <c r="W65" s="2">
        <v>18.8</v>
      </c>
      <c r="X65" s="43"/>
      <c r="Y65" s="49"/>
    </row>
    <row r="66" spans="1:25">
      <c r="A66" s="96" t="s">
        <v>130</v>
      </c>
      <c r="B66" s="8">
        <v>41112</v>
      </c>
      <c r="C66" s="96" t="s">
        <v>128</v>
      </c>
      <c r="D66" s="19">
        <v>7</v>
      </c>
      <c r="E66" s="19">
        <v>4</v>
      </c>
      <c r="F66" s="14">
        <v>25</v>
      </c>
      <c r="G66" s="14">
        <v>25</v>
      </c>
      <c r="H66" s="2"/>
      <c r="I66" s="2"/>
      <c r="J66" s="19">
        <v>5</v>
      </c>
      <c r="K66" s="14">
        <v>25</v>
      </c>
      <c r="L66" s="14">
        <v>25</v>
      </c>
      <c r="M66" s="2"/>
      <c r="N66" s="2"/>
      <c r="S66" s="19">
        <v>8</v>
      </c>
      <c r="T66" s="2">
        <v>9.6</v>
      </c>
      <c r="U66" s="2">
        <v>5</v>
      </c>
      <c r="V66" s="19">
        <v>4</v>
      </c>
      <c r="W66" s="2">
        <v>5.2</v>
      </c>
      <c r="X66" s="43"/>
      <c r="Y66" s="49"/>
    </row>
    <row r="67" spans="1:25">
      <c r="A67" s="96" t="s">
        <v>130</v>
      </c>
      <c r="B67" s="8">
        <v>41112</v>
      </c>
      <c r="C67" s="96" t="s">
        <v>128</v>
      </c>
      <c r="D67" s="19">
        <v>8</v>
      </c>
      <c r="E67" s="19">
        <v>1</v>
      </c>
      <c r="F67" s="14">
        <v>25</v>
      </c>
      <c r="G67" s="14">
        <v>25</v>
      </c>
      <c r="H67" s="2"/>
      <c r="I67" s="2"/>
      <c r="J67" s="19">
        <v>3</v>
      </c>
      <c r="K67" s="14">
        <v>25</v>
      </c>
      <c r="L67" s="14">
        <v>25</v>
      </c>
      <c r="M67" s="2"/>
      <c r="N67" s="2"/>
      <c r="S67" s="19">
        <v>4</v>
      </c>
      <c r="T67" s="2">
        <v>3.8</v>
      </c>
      <c r="U67" s="2">
        <v>3.4</v>
      </c>
      <c r="V67" s="19">
        <v>1</v>
      </c>
      <c r="W67" s="2">
        <v>5</v>
      </c>
      <c r="X67" s="43"/>
      <c r="Y67" s="49"/>
    </row>
    <row r="68" spans="1:25">
      <c r="B68" s="8"/>
      <c r="C68" s="96"/>
      <c r="D68" s="19"/>
      <c r="E68" s="19"/>
      <c r="H68" s="2"/>
      <c r="I68" s="2"/>
      <c r="J68" s="19"/>
      <c r="K68" s="14"/>
      <c r="M68" s="2"/>
      <c r="N68" s="2"/>
      <c r="S68" s="19"/>
      <c r="V68" s="19"/>
      <c r="X68" s="43"/>
      <c r="Y68" s="49"/>
    </row>
    <row r="69" spans="1:25">
      <c r="K69" s="22" t="s">
        <v>20</v>
      </c>
      <c r="L69" s="21"/>
      <c r="M69" s="21"/>
      <c r="N69" s="21"/>
      <c r="O69" s="54"/>
      <c r="P69" s="22"/>
      <c r="Q69" s="55">
        <f>SUM(Q36:Q49)</f>
        <v>24</v>
      </c>
      <c r="R69" s="55">
        <f>SUM(R36:R49)</f>
        <v>15</v>
      </c>
      <c r="S69" s="19"/>
      <c r="V69" s="19"/>
    </row>
    <row r="70" spans="1:25">
      <c r="S70" s="19"/>
      <c r="V70" s="19"/>
    </row>
    <row r="71" spans="1:25">
      <c r="S71" s="19"/>
      <c r="V71" s="19"/>
    </row>
    <row r="72" spans="1:25">
      <c r="S72" s="19"/>
      <c r="V72" s="19"/>
    </row>
    <row r="73" spans="1:25">
      <c r="S73" s="19"/>
      <c r="V73" s="19"/>
    </row>
    <row r="74" spans="1:25" s="2" customFormat="1">
      <c r="A74" s="96"/>
      <c r="B74"/>
      <c r="C74"/>
      <c r="D74"/>
      <c r="E74" s="96"/>
      <c r="F74" s="14"/>
      <c r="G74" s="14"/>
      <c r="H74" s="14"/>
      <c r="I74" s="14"/>
      <c r="J74" s="96"/>
      <c r="L74" s="14"/>
      <c r="M74" s="14"/>
      <c r="N74" s="14"/>
      <c r="O74" s="17"/>
      <c r="Q74" s="19"/>
      <c r="R74" s="6"/>
      <c r="S74" s="19"/>
      <c r="V74" s="19"/>
      <c r="X74"/>
      <c r="Y74" s="6"/>
    </row>
    <row r="75" spans="1:25" s="2" customFormat="1">
      <c r="A75" s="96"/>
      <c r="B75"/>
      <c r="C75"/>
      <c r="D75"/>
      <c r="E75" s="96"/>
      <c r="F75" s="14"/>
      <c r="G75" s="14"/>
      <c r="H75" s="14"/>
      <c r="I75" s="14"/>
      <c r="J75" s="96"/>
      <c r="L75" s="14"/>
      <c r="M75" s="14"/>
      <c r="N75" s="14"/>
      <c r="O75" s="17"/>
      <c r="Q75" s="19"/>
      <c r="R75" s="6"/>
      <c r="S75" s="19"/>
      <c r="V75" s="19"/>
      <c r="X75"/>
      <c r="Y75" s="6"/>
    </row>
    <row r="76" spans="1:25" s="2" customFormat="1">
      <c r="A76" s="96"/>
      <c r="B76"/>
      <c r="C76"/>
      <c r="D76"/>
      <c r="E76" s="96"/>
      <c r="F76" s="14"/>
      <c r="G76" s="14"/>
      <c r="H76" s="14"/>
      <c r="I76" s="14"/>
      <c r="J76" s="96"/>
      <c r="L76" s="14"/>
      <c r="M76" s="14"/>
      <c r="N76" s="14"/>
      <c r="O76" s="17"/>
      <c r="Q76" s="19"/>
      <c r="R76" s="6"/>
      <c r="S76" s="19"/>
      <c r="V76" s="19"/>
      <c r="X76"/>
      <c r="Y76" s="6"/>
    </row>
    <row r="77" spans="1:25" s="2" customFormat="1">
      <c r="A77" s="96"/>
      <c r="B77"/>
      <c r="C77"/>
      <c r="D77"/>
      <c r="E77" s="96"/>
      <c r="F77" s="14"/>
      <c r="G77" s="14"/>
      <c r="H77" s="14"/>
      <c r="I77" s="14"/>
      <c r="J77" s="96"/>
      <c r="L77" s="14"/>
      <c r="M77" s="14"/>
      <c r="N77" s="14"/>
      <c r="O77" s="17"/>
      <c r="Q77" s="19"/>
      <c r="R77" s="6"/>
      <c r="S77" s="19"/>
      <c r="V77" s="19"/>
      <c r="X77"/>
      <c r="Y77" s="6"/>
    </row>
    <row r="78" spans="1:25" s="2" customFormat="1">
      <c r="A78" s="96"/>
      <c r="B78"/>
      <c r="C78"/>
      <c r="D78"/>
      <c r="E78" s="96"/>
      <c r="F78" s="14"/>
      <c r="G78" s="14"/>
      <c r="H78" s="14"/>
      <c r="I78" s="14"/>
      <c r="J78" s="96"/>
      <c r="L78" s="14"/>
      <c r="M78" s="14"/>
      <c r="N78" s="14"/>
      <c r="O78" s="17"/>
      <c r="Q78" s="19"/>
      <c r="R78" s="6"/>
      <c r="S78" s="19"/>
      <c r="V78" s="19"/>
      <c r="X78"/>
      <c r="Y78" s="6"/>
    </row>
    <row r="79" spans="1:25" s="2" customFormat="1">
      <c r="A79" s="96"/>
      <c r="B79"/>
      <c r="C79"/>
      <c r="D79"/>
      <c r="E79" s="96"/>
      <c r="F79" s="14"/>
      <c r="G79" s="14"/>
      <c r="H79" s="14"/>
      <c r="I79" s="14"/>
      <c r="J79" s="96"/>
      <c r="L79" s="14"/>
      <c r="M79" s="14"/>
      <c r="N79" s="14"/>
      <c r="O79" s="17"/>
      <c r="Q79" s="19"/>
      <c r="R79" s="6"/>
      <c r="S79" s="19"/>
      <c r="V79" s="19"/>
      <c r="X79"/>
      <c r="Y79" s="6"/>
    </row>
    <row r="80" spans="1:25" s="2" customFormat="1">
      <c r="A80" s="96"/>
      <c r="B80"/>
      <c r="C80"/>
      <c r="D80"/>
      <c r="E80" s="96"/>
      <c r="F80" s="14"/>
      <c r="G80" s="14"/>
      <c r="H80" s="14"/>
      <c r="I80" s="14"/>
      <c r="J80" s="96"/>
      <c r="L80" s="14"/>
      <c r="M80" s="14"/>
      <c r="N80" s="14"/>
      <c r="O80" s="17"/>
      <c r="Q80" s="19"/>
      <c r="R80" s="6"/>
      <c r="S80" s="19"/>
      <c r="V80" s="19"/>
      <c r="X80"/>
      <c r="Y80" s="6"/>
    </row>
    <row r="81" spans="1:25" s="2" customFormat="1">
      <c r="A81" s="96"/>
      <c r="B81"/>
      <c r="C81"/>
      <c r="D81"/>
      <c r="E81" s="96"/>
      <c r="F81" s="14"/>
      <c r="G81" s="14"/>
      <c r="H81" s="14"/>
      <c r="I81" s="14"/>
      <c r="J81" s="96"/>
      <c r="L81" s="14"/>
      <c r="M81" s="14"/>
      <c r="N81" s="14"/>
      <c r="O81" s="17"/>
      <c r="Q81" s="19"/>
      <c r="R81" s="6"/>
      <c r="S81" s="19"/>
      <c r="V81" s="19"/>
      <c r="X81"/>
      <c r="Y81" s="6"/>
    </row>
    <row r="82" spans="1:25" s="2" customFormat="1">
      <c r="A82" s="96"/>
      <c r="B82"/>
      <c r="C82"/>
      <c r="D82"/>
      <c r="E82" s="96"/>
      <c r="F82" s="14"/>
      <c r="G82" s="14"/>
      <c r="H82" s="14"/>
      <c r="I82" s="14"/>
      <c r="J82" s="96"/>
      <c r="L82" s="14"/>
      <c r="M82" s="14"/>
      <c r="N82" s="14"/>
      <c r="O82" s="17"/>
      <c r="Q82" s="19"/>
      <c r="R82" s="6"/>
      <c r="S82" s="19"/>
      <c r="V82" s="19"/>
      <c r="X82"/>
      <c r="Y82" s="6"/>
    </row>
    <row r="83" spans="1:25" s="2" customFormat="1">
      <c r="A83" s="96"/>
      <c r="B83"/>
      <c r="C83"/>
      <c r="D83"/>
      <c r="E83" s="96"/>
      <c r="F83" s="14"/>
      <c r="G83" s="14"/>
      <c r="H83" s="14"/>
      <c r="I83" s="14"/>
      <c r="J83" s="96"/>
      <c r="L83" s="14"/>
      <c r="M83" s="14"/>
      <c r="N83" s="14"/>
      <c r="O83" s="17"/>
      <c r="Q83" s="19"/>
      <c r="R83" s="6"/>
      <c r="S83" s="19"/>
      <c r="V83" s="19"/>
      <c r="X83"/>
      <c r="Y83" s="6"/>
    </row>
    <row r="84" spans="1:25" s="2" customFormat="1">
      <c r="A84" s="96"/>
      <c r="B84"/>
      <c r="C84"/>
      <c r="D84"/>
      <c r="E84" s="96"/>
      <c r="F84" s="14"/>
      <c r="G84" s="14"/>
      <c r="H84" s="14"/>
      <c r="I84" s="14"/>
      <c r="J84" s="96"/>
      <c r="L84" s="14"/>
      <c r="M84" s="14"/>
      <c r="N84" s="14"/>
      <c r="O84" s="17"/>
      <c r="Q84" s="19"/>
      <c r="R84" s="6"/>
      <c r="S84" s="19"/>
      <c r="V84" s="19"/>
      <c r="X84"/>
      <c r="Y84" s="6"/>
    </row>
    <row r="85" spans="1:25" s="2" customFormat="1">
      <c r="A85" s="96"/>
      <c r="B85"/>
      <c r="C85"/>
      <c r="D85"/>
      <c r="E85" s="96"/>
      <c r="F85" s="14"/>
      <c r="G85" s="14"/>
      <c r="H85" s="14"/>
      <c r="I85" s="14"/>
      <c r="J85" s="96"/>
      <c r="L85" s="14"/>
      <c r="M85" s="14"/>
      <c r="N85" s="14"/>
      <c r="O85" s="17"/>
      <c r="Q85" s="19"/>
      <c r="R85" s="6"/>
      <c r="S85" s="19"/>
      <c r="V85" s="19"/>
      <c r="X85"/>
      <c r="Y85" s="6"/>
    </row>
    <row r="86" spans="1:25" s="2" customFormat="1">
      <c r="A86" s="96"/>
      <c r="B86"/>
      <c r="C86"/>
      <c r="D86"/>
      <c r="E86" s="96"/>
      <c r="F86" s="14"/>
      <c r="G86" s="14"/>
      <c r="H86" s="14"/>
      <c r="I86" s="14"/>
      <c r="J86" s="96"/>
      <c r="L86" s="14"/>
      <c r="M86" s="14"/>
      <c r="N86" s="14"/>
      <c r="O86" s="17"/>
      <c r="Q86" s="19"/>
      <c r="R86" s="6"/>
      <c r="S86" s="19"/>
      <c r="V86" s="19"/>
      <c r="X86"/>
      <c r="Y86" s="6"/>
    </row>
    <row r="87" spans="1:25" s="2" customFormat="1">
      <c r="A87" s="96"/>
      <c r="B87"/>
      <c r="C87"/>
      <c r="D87"/>
      <c r="E87" s="96"/>
      <c r="F87" s="14"/>
      <c r="G87" s="14"/>
      <c r="H87" s="14"/>
      <c r="I87" s="14"/>
      <c r="J87" s="96"/>
      <c r="L87" s="14"/>
      <c r="M87" s="14"/>
      <c r="N87" s="14"/>
      <c r="O87" s="17"/>
      <c r="Q87" s="19"/>
      <c r="R87" s="6"/>
      <c r="S87" s="19"/>
      <c r="V87" s="19"/>
      <c r="X87"/>
      <c r="Y87" s="6"/>
    </row>
    <row r="88" spans="1:25" s="2" customFormat="1">
      <c r="A88" s="96"/>
      <c r="B88"/>
      <c r="C88"/>
      <c r="D88"/>
      <c r="E88" s="96"/>
      <c r="F88" s="14"/>
      <c r="G88" s="14"/>
      <c r="H88" s="14"/>
      <c r="I88" s="14"/>
      <c r="J88" s="96"/>
      <c r="L88" s="14"/>
      <c r="M88" s="14"/>
      <c r="N88" s="14"/>
      <c r="O88" s="17"/>
      <c r="Q88" s="19"/>
      <c r="R88" s="6"/>
      <c r="S88" s="19"/>
      <c r="V88" s="19"/>
      <c r="X88"/>
      <c r="Y88" s="6"/>
    </row>
    <row r="89" spans="1:25" s="2" customFormat="1">
      <c r="A89" s="96"/>
      <c r="B89"/>
      <c r="C89"/>
      <c r="D89"/>
      <c r="E89" s="96"/>
      <c r="F89" s="14"/>
      <c r="G89" s="14"/>
      <c r="H89" s="14"/>
      <c r="I89" s="14"/>
      <c r="J89" s="96"/>
      <c r="L89" s="14"/>
      <c r="M89" s="14"/>
      <c r="N89" s="14"/>
      <c r="O89" s="17"/>
      <c r="Q89" s="19"/>
      <c r="R89" s="6"/>
      <c r="S89" s="19"/>
      <c r="V89" s="19"/>
      <c r="X89"/>
      <c r="Y89" s="6"/>
    </row>
    <row r="90" spans="1:25" s="2" customFormat="1">
      <c r="A90" s="96"/>
      <c r="B90"/>
      <c r="C90"/>
      <c r="D90"/>
      <c r="E90" s="96"/>
      <c r="F90" s="14"/>
      <c r="G90" s="14"/>
      <c r="H90" s="14"/>
      <c r="I90" s="14"/>
      <c r="J90" s="96"/>
      <c r="L90" s="14"/>
      <c r="M90" s="14"/>
      <c r="N90" s="14"/>
      <c r="O90" s="17"/>
      <c r="Q90" s="19"/>
      <c r="R90" s="6"/>
      <c r="S90" s="19"/>
      <c r="V90" s="19"/>
      <c r="X90"/>
      <c r="Y90" s="6"/>
    </row>
    <row r="91" spans="1:25" s="2" customFormat="1">
      <c r="A91" s="96"/>
      <c r="B91"/>
      <c r="C91"/>
      <c r="D91"/>
      <c r="E91" s="96"/>
      <c r="F91" s="14"/>
      <c r="G91" s="14"/>
      <c r="H91" s="14"/>
      <c r="I91" s="14"/>
      <c r="J91" s="96"/>
      <c r="L91" s="14"/>
      <c r="M91" s="14"/>
      <c r="N91" s="14"/>
      <c r="O91" s="17"/>
      <c r="Q91" s="19"/>
      <c r="R91" s="6"/>
      <c r="S91" s="19"/>
      <c r="V91" s="19"/>
      <c r="X91"/>
      <c r="Y91" s="6"/>
    </row>
    <row r="92" spans="1:25" s="2" customFormat="1">
      <c r="A92" s="96"/>
      <c r="B92"/>
      <c r="C92"/>
      <c r="D92"/>
      <c r="E92" s="96"/>
      <c r="F92" s="14"/>
      <c r="G92" s="14"/>
      <c r="H92" s="14"/>
      <c r="I92" s="14"/>
      <c r="J92" s="96"/>
      <c r="L92" s="14"/>
      <c r="M92" s="14"/>
      <c r="N92" s="14"/>
      <c r="O92" s="17"/>
      <c r="Q92" s="19"/>
      <c r="R92" s="6"/>
      <c r="S92" s="19"/>
      <c r="V92" s="19"/>
      <c r="X92"/>
      <c r="Y92" s="6"/>
    </row>
    <row r="93" spans="1:25" s="2" customFormat="1">
      <c r="A93" s="96"/>
      <c r="B93"/>
      <c r="C93"/>
      <c r="D93"/>
      <c r="E93" s="96"/>
      <c r="F93" s="14"/>
      <c r="G93" s="14"/>
      <c r="H93" s="14"/>
      <c r="I93" s="14"/>
      <c r="J93" s="96"/>
      <c r="L93" s="14"/>
      <c r="M93" s="14"/>
      <c r="N93" s="14"/>
      <c r="O93" s="17"/>
      <c r="Q93" s="19"/>
      <c r="R93" s="6"/>
      <c r="S93" s="19"/>
      <c r="V93" s="19"/>
      <c r="X93"/>
      <c r="Y93" s="6"/>
    </row>
    <row r="94" spans="1:25" s="2" customFormat="1">
      <c r="A94" s="96"/>
      <c r="B94"/>
      <c r="C94"/>
      <c r="D94"/>
      <c r="E94" s="96"/>
      <c r="F94" s="14"/>
      <c r="G94" s="14"/>
      <c r="H94" s="14"/>
      <c r="I94" s="14"/>
      <c r="J94" s="96"/>
      <c r="L94" s="14"/>
      <c r="M94" s="14"/>
      <c r="N94" s="14"/>
      <c r="O94" s="17"/>
      <c r="Q94" s="19"/>
      <c r="R94" s="6"/>
      <c r="S94" s="19"/>
      <c r="V94" s="19"/>
      <c r="X94"/>
      <c r="Y94" s="6"/>
    </row>
    <row r="95" spans="1:25" s="2" customFormat="1">
      <c r="A95" s="96"/>
      <c r="B95"/>
      <c r="C95"/>
      <c r="D95"/>
      <c r="E95" s="96"/>
      <c r="F95" s="14"/>
      <c r="G95" s="14"/>
      <c r="H95" s="14"/>
      <c r="I95" s="14"/>
      <c r="J95" s="96"/>
      <c r="L95" s="14"/>
      <c r="M95" s="14"/>
      <c r="N95" s="14"/>
      <c r="O95" s="17"/>
      <c r="Q95" s="19"/>
      <c r="R95" s="6"/>
      <c r="S95" s="19"/>
      <c r="V95" s="19"/>
      <c r="X95"/>
      <c r="Y95" s="6"/>
    </row>
    <row r="96" spans="1:25" s="2" customFormat="1">
      <c r="A96" s="96"/>
      <c r="B96"/>
      <c r="C96"/>
      <c r="D96"/>
      <c r="E96" s="96"/>
      <c r="F96" s="14"/>
      <c r="G96" s="14"/>
      <c r="H96" s="14"/>
      <c r="I96" s="14"/>
      <c r="J96" s="96"/>
      <c r="L96" s="14"/>
      <c r="M96" s="14"/>
      <c r="N96" s="14"/>
      <c r="O96" s="17"/>
      <c r="Q96" s="19"/>
      <c r="R96" s="6"/>
      <c r="S96" s="19"/>
      <c r="V96" s="19"/>
      <c r="X96"/>
      <c r="Y96" s="6"/>
    </row>
    <row r="97" spans="1:25" s="2" customFormat="1">
      <c r="A97" s="96"/>
      <c r="B97"/>
      <c r="C97"/>
      <c r="D97"/>
      <c r="E97" s="96"/>
      <c r="F97" s="14"/>
      <c r="G97" s="14"/>
      <c r="H97" s="14"/>
      <c r="I97" s="14"/>
      <c r="J97" s="96"/>
      <c r="L97" s="14"/>
      <c r="M97" s="14"/>
      <c r="N97" s="14"/>
      <c r="O97" s="17"/>
      <c r="Q97" s="19"/>
      <c r="R97" s="6"/>
      <c r="S97" s="19"/>
      <c r="V97" s="19"/>
      <c r="X97"/>
      <c r="Y97" s="6"/>
    </row>
    <row r="98" spans="1:25" s="2" customFormat="1">
      <c r="A98" s="96"/>
      <c r="B98"/>
      <c r="C98"/>
      <c r="D98"/>
      <c r="E98" s="96"/>
      <c r="F98" s="14"/>
      <c r="G98" s="14"/>
      <c r="H98" s="14"/>
      <c r="I98" s="14"/>
      <c r="J98" s="96"/>
      <c r="L98" s="14"/>
      <c r="M98" s="14"/>
      <c r="N98" s="14"/>
      <c r="O98" s="17"/>
      <c r="Q98" s="19"/>
      <c r="R98" s="6"/>
      <c r="S98" s="19"/>
      <c r="V98" s="19"/>
      <c r="X98"/>
      <c r="Y98" s="6"/>
    </row>
    <row r="99" spans="1:25" s="2" customFormat="1">
      <c r="A99" s="96"/>
      <c r="B99"/>
      <c r="C99"/>
      <c r="D99"/>
      <c r="E99" s="96"/>
      <c r="F99" s="14"/>
      <c r="G99" s="14"/>
      <c r="H99" s="14"/>
      <c r="I99" s="14"/>
      <c r="J99" s="96"/>
      <c r="L99" s="14"/>
      <c r="M99" s="14"/>
      <c r="N99" s="14"/>
      <c r="O99" s="17"/>
      <c r="Q99" s="19"/>
      <c r="R99" s="6"/>
      <c r="S99" s="19"/>
      <c r="V99" s="19"/>
      <c r="X99"/>
      <c r="Y99" s="6"/>
    </row>
    <row r="100" spans="1:25" s="2" customFormat="1">
      <c r="A100" s="96"/>
      <c r="B100"/>
      <c r="C100"/>
      <c r="D100"/>
      <c r="E100" s="96"/>
      <c r="F100" s="14"/>
      <c r="G100" s="14"/>
      <c r="H100" s="14"/>
      <c r="I100" s="14"/>
      <c r="J100" s="96"/>
      <c r="L100" s="14"/>
      <c r="M100" s="14"/>
      <c r="N100" s="14"/>
      <c r="O100" s="17"/>
      <c r="Q100" s="19"/>
      <c r="R100" s="6"/>
      <c r="S100" s="19"/>
      <c r="V100" s="19"/>
      <c r="X100"/>
      <c r="Y100" s="6"/>
    </row>
    <row r="101" spans="1:25" s="2" customFormat="1">
      <c r="A101" s="96"/>
      <c r="B101"/>
      <c r="C101"/>
      <c r="D101"/>
      <c r="E101" s="96"/>
      <c r="F101" s="14"/>
      <c r="G101" s="14"/>
      <c r="H101" s="14"/>
      <c r="I101" s="14"/>
      <c r="J101" s="96"/>
      <c r="L101" s="14"/>
      <c r="M101" s="14"/>
      <c r="N101" s="14"/>
      <c r="O101" s="17"/>
      <c r="Q101" s="19"/>
      <c r="R101" s="6"/>
      <c r="S101" s="19"/>
      <c r="V101" s="19"/>
      <c r="X101"/>
      <c r="Y101" s="6"/>
    </row>
    <row r="102" spans="1:25" s="2" customFormat="1">
      <c r="A102" s="96"/>
      <c r="B102"/>
      <c r="C102"/>
      <c r="D102"/>
      <c r="E102" s="96"/>
      <c r="F102" s="14"/>
      <c r="G102" s="14"/>
      <c r="H102" s="14"/>
      <c r="I102" s="14"/>
      <c r="J102" s="96"/>
      <c r="L102" s="14"/>
      <c r="M102" s="14"/>
      <c r="N102" s="14"/>
      <c r="O102" s="17"/>
      <c r="Q102" s="19"/>
      <c r="R102" s="6"/>
      <c r="S102" s="19"/>
      <c r="V102" s="19"/>
      <c r="X102"/>
      <c r="Y102" s="6"/>
    </row>
    <row r="103" spans="1:25" s="2" customFormat="1">
      <c r="A103" s="96"/>
      <c r="B103"/>
      <c r="C103"/>
      <c r="D103"/>
      <c r="E103" s="96"/>
      <c r="F103" s="14"/>
      <c r="G103" s="14"/>
      <c r="H103" s="14"/>
      <c r="I103" s="14"/>
      <c r="J103" s="96"/>
      <c r="L103" s="14"/>
      <c r="M103" s="14"/>
      <c r="N103" s="14"/>
      <c r="O103" s="17"/>
      <c r="Q103" s="19"/>
      <c r="R103" s="6"/>
      <c r="S103" s="19"/>
      <c r="V103" s="19"/>
      <c r="X103"/>
      <c r="Y103" s="6"/>
    </row>
    <row r="104" spans="1:25" s="2" customFormat="1">
      <c r="A104" s="96"/>
      <c r="B104"/>
      <c r="C104"/>
      <c r="D104"/>
      <c r="E104" s="96"/>
      <c r="F104" s="14"/>
      <c r="G104" s="14"/>
      <c r="H104" s="14"/>
      <c r="I104" s="14"/>
      <c r="J104" s="96"/>
      <c r="L104" s="14"/>
      <c r="M104" s="14"/>
      <c r="N104" s="14"/>
      <c r="O104" s="17"/>
      <c r="Q104" s="19"/>
      <c r="R104" s="6"/>
      <c r="S104" s="19"/>
      <c r="V104" s="19"/>
      <c r="X104"/>
      <c r="Y104" s="6"/>
    </row>
    <row r="105" spans="1:25" s="2" customFormat="1">
      <c r="A105" s="96"/>
      <c r="B105"/>
      <c r="C105"/>
      <c r="D105"/>
      <c r="E105" s="96"/>
      <c r="F105" s="14"/>
      <c r="G105" s="14"/>
      <c r="H105" s="14"/>
      <c r="I105" s="14"/>
      <c r="J105" s="96"/>
      <c r="L105" s="14"/>
      <c r="M105" s="14"/>
      <c r="N105" s="14"/>
      <c r="O105" s="17"/>
      <c r="Q105" s="19"/>
      <c r="R105" s="6"/>
      <c r="S105" s="19"/>
      <c r="V105" s="19"/>
      <c r="X105"/>
      <c r="Y105" s="6"/>
    </row>
    <row r="106" spans="1:25" s="2" customFormat="1">
      <c r="A106" s="96"/>
      <c r="B106"/>
      <c r="C106"/>
      <c r="D106"/>
      <c r="E106" s="96"/>
      <c r="F106" s="14"/>
      <c r="G106" s="14"/>
      <c r="H106" s="14"/>
      <c r="I106" s="14"/>
      <c r="J106" s="96"/>
      <c r="L106" s="14"/>
      <c r="M106" s="14"/>
      <c r="N106" s="14"/>
      <c r="O106" s="17"/>
      <c r="Q106" s="19"/>
      <c r="R106" s="6"/>
      <c r="S106" s="19"/>
      <c r="V106" s="19"/>
      <c r="X106"/>
      <c r="Y106" s="6"/>
    </row>
    <row r="107" spans="1:25" s="2" customFormat="1">
      <c r="A107" s="96"/>
      <c r="B107"/>
      <c r="C107"/>
      <c r="D107"/>
      <c r="E107" s="96"/>
      <c r="F107" s="14"/>
      <c r="G107" s="14"/>
      <c r="H107" s="14"/>
      <c r="I107" s="14"/>
      <c r="J107" s="96"/>
      <c r="L107" s="14"/>
      <c r="M107" s="14"/>
      <c r="N107" s="14"/>
      <c r="O107" s="17"/>
      <c r="Q107" s="19"/>
      <c r="R107" s="6"/>
      <c r="S107" s="19"/>
      <c r="V107" s="19"/>
      <c r="X107"/>
      <c r="Y107" s="6"/>
    </row>
    <row r="108" spans="1:25" s="2" customFormat="1">
      <c r="A108" s="96"/>
      <c r="B108"/>
      <c r="C108"/>
      <c r="D108"/>
      <c r="E108" s="96"/>
      <c r="F108" s="14"/>
      <c r="G108" s="14"/>
      <c r="H108" s="14"/>
      <c r="I108" s="14"/>
      <c r="J108" s="96"/>
      <c r="L108" s="14"/>
      <c r="M108" s="14"/>
      <c r="N108" s="14"/>
      <c r="O108" s="17"/>
      <c r="Q108" s="19"/>
      <c r="R108" s="6"/>
      <c r="S108" s="19"/>
      <c r="V108" s="19"/>
      <c r="X108"/>
      <c r="Y108" s="6"/>
    </row>
    <row r="109" spans="1:25" s="2" customFormat="1">
      <c r="A109" s="96"/>
      <c r="B109"/>
      <c r="C109"/>
      <c r="D109"/>
      <c r="E109" s="96"/>
      <c r="F109" s="14"/>
      <c r="G109" s="14"/>
      <c r="H109" s="14"/>
      <c r="I109" s="14"/>
      <c r="J109" s="96"/>
      <c r="L109" s="14"/>
      <c r="M109" s="14"/>
      <c r="N109" s="14"/>
      <c r="O109" s="17"/>
      <c r="Q109" s="19"/>
      <c r="R109" s="6"/>
      <c r="S109" s="19"/>
      <c r="V109" s="19"/>
      <c r="X109"/>
      <c r="Y109" s="6"/>
    </row>
    <row r="110" spans="1:25" s="2" customFormat="1">
      <c r="A110" s="96"/>
      <c r="B110"/>
      <c r="C110"/>
      <c r="D110"/>
      <c r="E110" s="96"/>
      <c r="F110" s="14"/>
      <c r="G110" s="14"/>
      <c r="H110" s="14"/>
      <c r="I110" s="14"/>
      <c r="J110" s="96"/>
      <c r="L110" s="14"/>
      <c r="M110" s="14"/>
      <c r="N110" s="14"/>
      <c r="O110" s="17"/>
      <c r="Q110" s="19"/>
      <c r="R110" s="6"/>
      <c r="S110" s="19"/>
      <c r="V110" s="19"/>
      <c r="X110"/>
      <c r="Y110" s="6"/>
    </row>
    <row r="111" spans="1:25" s="2" customFormat="1">
      <c r="A111" s="96"/>
      <c r="B111"/>
      <c r="C111"/>
      <c r="D111"/>
      <c r="E111" s="96"/>
      <c r="F111" s="14"/>
      <c r="G111" s="14"/>
      <c r="H111" s="14"/>
      <c r="I111" s="14"/>
      <c r="J111" s="96"/>
      <c r="L111" s="14"/>
      <c r="M111" s="14"/>
      <c r="N111" s="14"/>
      <c r="O111" s="17"/>
      <c r="Q111" s="19"/>
      <c r="R111" s="6"/>
      <c r="S111" s="19"/>
      <c r="V111" s="19"/>
      <c r="X111"/>
      <c r="Y111" s="6"/>
    </row>
    <row r="112" spans="1:25" s="2" customFormat="1">
      <c r="A112" s="96"/>
      <c r="B112"/>
      <c r="C112"/>
      <c r="D112"/>
      <c r="E112" s="96"/>
      <c r="F112" s="14"/>
      <c r="G112" s="14"/>
      <c r="H112" s="14"/>
      <c r="I112" s="14"/>
      <c r="J112" s="96"/>
      <c r="L112" s="14"/>
      <c r="M112" s="14"/>
      <c r="N112" s="14"/>
      <c r="O112" s="17"/>
      <c r="Q112" s="19"/>
      <c r="R112" s="6"/>
      <c r="S112" s="19"/>
      <c r="V112" s="19"/>
      <c r="X112"/>
      <c r="Y112" s="6"/>
    </row>
    <row r="113" spans="1:25" s="2" customFormat="1">
      <c r="A113" s="96"/>
      <c r="B113"/>
      <c r="C113"/>
      <c r="D113"/>
      <c r="E113" s="96"/>
      <c r="F113" s="14"/>
      <c r="G113" s="14"/>
      <c r="H113" s="14"/>
      <c r="I113" s="14"/>
      <c r="J113" s="96"/>
      <c r="L113" s="14"/>
      <c r="M113" s="14"/>
      <c r="N113" s="14"/>
      <c r="O113" s="17"/>
      <c r="Q113" s="19"/>
      <c r="R113" s="6"/>
      <c r="S113" s="19"/>
      <c r="V113" s="19"/>
      <c r="X113"/>
      <c r="Y113" s="6"/>
    </row>
    <row r="114" spans="1:25" s="2" customFormat="1">
      <c r="A114" s="96"/>
      <c r="B114"/>
      <c r="C114"/>
      <c r="D114"/>
      <c r="E114" s="96"/>
      <c r="F114" s="14"/>
      <c r="G114" s="14"/>
      <c r="H114" s="14"/>
      <c r="I114" s="14"/>
      <c r="J114" s="96"/>
      <c r="L114" s="14"/>
      <c r="M114" s="14"/>
      <c r="N114" s="14"/>
      <c r="O114" s="17"/>
      <c r="Q114" s="19"/>
      <c r="R114" s="6"/>
      <c r="S114" s="19"/>
      <c r="V114" s="19"/>
      <c r="X114"/>
      <c r="Y114" s="6"/>
    </row>
    <row r="115" spans="1:25" s="2" customFormat="1">
      <c r="A115" s="96"/>
      <c r="B115"/>
      <c r="C115"/>
      <c r="D115"/>
      <c r="E115" s="96"/>
      <c r="F115" s="14"/>
      <c r="G115" s="14"/>
      <c r="H115" s="14"/>
      <c r="I115" s="14"/>
      <c r="J115" s="96"/>
      <c r="L115" s="14"/>
      <c r="M115" s="14"/>
      <c r="N115" s="14"/>
      <c r="O115" s="17"/>
      <c r="Q115" s="19"/>
      <c r="R115" s="6"/>
      <c r="S115" s="19"/>
      <c r="V115" s="19"/>
      <c r="X115"/>
      <c r="Y115" s="6"/>
    </row>
    <row r="116" spans="1:25" s="2" customFormat="1">
      <c r="A116" s="96"/>
      <c r="B116"/>
      <c r="C116"/>
      <c r="D116"/>
      <c r="E116" s="96"/>
      <c r="F116" s="14"/>
      <c r="G116" s="14"/>
      <c r="H116" s="14"/>
      <c r="I116" s="14"/>
      <c r="J116" s="96"/>
      <c r="L116" s="14"/>
      <c r="M116" s="14"/>
      <c r="N116" s="14"/>
      <c r="O116" s="17"/>
      <c r="Q116" s="19"/>
      <c r="R116" s="6"/>
      <c r="S116" s="96"/>
      <c r="V116" s="19"/>
      <c r="X116"/>
      <c r="Y116" s="6"/>
    </row>
    <row r="117" spans="1:25" s="2" customFormat="1">
      <c r="A117" s="96"/>
      <c r="B117"/>
      <c r="C117"/>
      <c r="D117"/>
      <c r="E117" s="96"/>
      <c r="F117" s="14"/>
      <c r="G117" s="14"/>
      <c r="H117" s="14"/>
      <c r="I117" s="14"/>
      <c r="J117" s="96"/>
      <c r="L117" s="14"/>
      <c r="M117" s="14"/>
      <c r="N117" s="14"/>
      <c r="O117" s="17"/>
      <c r="Q117" s="19"/>
      <c r="R117" s="6"/>
      <c r="S117" s="96"/>
      <c r="V117" s="19"/>
      <c r="X117"/>
      <c r="Y117" s="6"/>
    </row>
    <row r="118" spans="1:25" s="2" customFormat="1">
      <c r="A118" s="96"/>
      <c r="B118"/>
      <c r="C118"/>
      <c r="D118"/>
      <c r="E118" s="96"/>
      <c r="F118" s="14"/>
      <c r="G118" s="14"/>
      <c r="H118" s="14"/>
      <c r="I118" s="14"/>
      <c r="J118" s="96"/>
      <c r="L118" s="14"/>
      <c r="M118" s="14"/>
      <c r="N118" s="14"/>
      <c r="O118" s="17"/>
      <c r="Q118" s="19"/>
      <c r="R118" s="6"/>
      <c r="S118" s="96"/>
      <c r="V118" s="19"/>
      <c r="X118"/>
      <c r="Y118" s="6"/>
    </row>
    <row r="119" spans="1:25" s="2" customFormat="1">
      <c r="A119" s="96"/>
      <c r="B119"/>
      <c r="C119"/>
      <c r="D119"/>
      <c r="E119" s="96"/>
      <c r="F119" s="14"/>
      <c r="G119" s="14"/>
      <c r="H119" s="14"/>
      <c r="I119" s="14"/>
      <c r="J119" s="96"/>
      <c r="L119" s="14"/>
      <c r="M119" s="14"/>
      <c r="N119" s="14"/>
      <c r="O119" s="17"/>
      <c r="Q119" s="19"/>
      <c r="R119" s="6"/>
      <c r="S119" s="96"/>
      <c r="V119" s="19"/>
      <c r="X119"/>
      <c r="Y119" s="6"/>
    </row>
    <row r="120" spans="1:25" s="2" customFormat="1">
      <c r="A120" s="96"/>
      <c r="B120"/>
      <c r="C120"/>
      <c r="D120"/>
      <c r="E120" s="96"/>
      <c r="F120" s="14"/>
      <c r="G120" s="14"/>
      <c r="H120" s="14"/>
      <c r="I120" s="14"/>
      <c r="J120" s="96"/>
      <c r="L120" s="14"/>
      <c r="M120" s="14"/>
      <c r="N120" s="14"/>
      <c r="O120" s="17"/>
      <c r="Q120" s="19"/>
      <c r="R120" s="6"/>
      <c r="S120" s="96"/>
      <c r="V120" s="19"/>
      <c r="X120"/>
      <c r="Y120" s="6"/>
    </row>
    <row r="121" spans="1:25" s="2" customFormat="1">
      <c r="A121" s="96"/>
      <c r="B121"/>
      <c r="C121"/>
      <c r="D121"/>
      <c r="E121" s="96"/>
      <c r="F121" s="14"/>
      <c r="G121" s="14"/>
      <c r="H121" s="14"/>
      <c r="I121" s="14"/>
      <c r="J121" s="96"/>
      <c r="L121" s="14"/>
      <c r="M121" s="14"/>
      <c r="N121" s="14"/>
      <c r="O121" s="17"/>
      <c r="Q121" s="19"/>
      <c r="R121" s="6"/>
      <c r="S121" s="96"/>
      <c r="V121" s="19"/>
      <c r="X121"/>
      <c r="Y121" s="6"/>
    </row>
    <row r="122" spans="1:25" s="2" customFormat="1">
      <c r="A122" s="96"/>
      <c r="B122"/>
      <c r="C122"/>
      <c r="D122"/>
      <c r="E122" s="96"/>
      <c r="F122" s="14"/>
      <c r="G122" s="14"/>
      <c r="H122" s="14"/>
      <c r="I122" s="14"/>
      <c r="J122" s="96"/>
      <c r="L122" s="14"/>
      <c r="M122" s="14"/>
      <c r="N122" s="14"/>
      <c r="O122" s="17"/>
      <c r="Q122" s="19"/>
      <c r="R122" s="6"/>
      <c r="S122" s="96"/>
      <c r="V122" s="19"/>
      <c r="X122"/>
      <c r="Y122" s="6"/>
    </row>
    <row r="123" spans="1:25" s="2" customFormat="1">
      <c r="A123" s="96"/>
      <c r="B123"/>
      <c r="C123"/>
      <c r="D123"/>
      <c r="E123" s="96"/>
      <c r="F123" s="14"/>
      <c r="G123" s="14"/>
      <c r="H123" s="14"/>
      <c r="I123" s="14"/>
      <c r="J123" s="96"/>
      <c r="L123" s="14"/>
      <c r="M123" s="14"/>
      <c r="N123" s="14"/>
      <c r="O123" s="17"/>
      <c r="Q123" s="19"/>
      <c r="R123" s="6"/>
      <c r="S123" s="96"/>
      <c r="V123" s="19"/>
      <c r="X123"/>
      <c r="Y123" s="6"/>
    </row>
    <row r="124" spans="1:25" s="2" customFormat="1">
      <c r="A124" s="96"/>
      <c r="B124"/>
      <c r="C124"/>
      <c r="D124"/>
      <c r="E124" s="96"/>
      <c r="F124" s="14"/>
      <c r="G124" s="14"/>
      <c r="H124" s="14"/>
      <c r="I124" s="14"/>
      <c r="J124" s="96"/>
      <c r="L124" s="14"/>
      <c r="M124" s="14"/>
      <c r="N124" s="14"/>
      <c r="O124" s="17"/>
      <c r="Q124" s="19"/>
      <c r="R124" s="6"/>
      <c r="S124" s="96"/>
      <c r="V124" s="19"/>
      <c r="X124"/>
      <c r="Y124" s="6"/>
    </row>
    <row r="125" spans="1:25" s="2" customFormat="1">
      <c r="A125" s="96"/>
      <c r="B125"/>
      <c r="C125"/>
      <c r="D125"/>
      <c r="E125" s="96"/>
      <c r="F125" s="14"/>
      <c r="G125" s="14"/>
      <c r="H125" s="14"/>
      <c r="I125" s="14"/>
      <c r="J125" s="96"/>
      <c r="L125" s="14"/>
      <c r="M125" s="14"/>
      <c r="N125" s="14"/>
      <c r="O125" s="17"/>
      <c r="Q125" s="19"/>
      <c r="R125" s="6"/>
      <c r="S125" s="96"/>
      <c r="V125" s="19"/>
      <c r="X125"/>
      <c r="Y125" s="6"/>
    </row>
    <row r="126" spans="1:25" s="2" customFormat="1">
      <c r="A126" s="96"/>
      <c r="B126"/>
      <c r="C126"/>
      <c r="D126"/>
      <c r="E126" s="96"/>
      <c r="F126" s="14"/>
      <c r="G126" s="14"/>
      <c r="H126" s="14"/>
      <c r="I126" s="14"/>
      <c r="J126" s="96"/>
      <c r="L126" s="14"/>
      <c r="M126" s="14"/>
      <c r="N126" s="14"/>
      <c r="O126" s="17"/>
      <c r="Q126" s="19"/>
      <c r="R126" s="6"/>
      <c r="S126" s="96"/>
      <c r="V126" s="19"/>
      <c r="X126"/>
      <c r="Y126" s="6"/>
    </row>
    <row r="127" spans="1:25" s="2" customFormat="1">
      <c r="A127" s="96"/>
      <c r="B127"/>
      <c r="C127"/>
      <c r="D127"/>
      <c r="E127" s="96"/>
      <c r="F127" s="14"/>
      <c r="G127" s="14"/>
      <c r="H127" s="14"/>
      <c r="I127" s="14"/>
      <c r="J127" s="96"/>
      <c r="L127" s="14"/>
      <c r="M127" s="14"/>
      <c r="N127" s="14"/>
      <c r="O127" s="17"/>
      <c r="Q127" s="19"/>
      <c r="R127" s="6"/>
      <c r="S127" s="96"/>
      <c r="V127" s="19"/>
      <c r="X127"/>
      <c r="Y127" s="6"/>
    </row>
    <row r="128" spans="1:25" s="2" customFormat="1">
      <c r="A128" s="96"/>
      <c r="B128"/>
      <c r="C128"/>
      <c r="D128"/>
      <c r="E128" s="96"/>
      <c r="F128" s="14"/>
      <c r="G128" s="14"/>
      <c r="H128" s="14"/>
      <c r="I128" s="14"/>
      <c r="J128" s="96"/>
      <c r="L128" s="14"/>
      <c r="M128" s="14"/>
      <c r="N128" s="14"/>
      <c r="O128" s="17"/>
      <c r="Q128" s="19"/>
      <c r="R128" s="6"/>
      <c r="S128" s="96"/>
      <c r="V128" s="19"/>
      <c r="X128"/>
      <c r="Y128" s="6"/>
    </row>
    <row r="129" spans="1:25" s="2" customFormat="1">
      <c r="A129" s="96"/>
      <c r="B129"/>
      <c r="C129"/>
      <c r="D129"/>
      <c r="E129" s="96"/>
      <c r="F129" s="14"/>
      <c r="G129" s="14"/>
      <c r="H129" s="14"/>
      <c r="I129" s="14"/>
      <c r="J129" s="96"/>
      <c r="L129" s="14"/>
      <c r="M129" s="14"/>
      <c r="N129" s="14"/>
      <c r="O129" s="17"/>
      <c r="Q129" s="19"/>
      <c r="R129" s="6"/>
      <c r="S129" s="96"/>
      <c r="V129" s="19"/>
      <c r="X129"/>
      <c r="Y129" s="6"/>
    </row>
    <row r="130" spans="1:25" s="2" customFormat="1">
      <c r="A130" s="96"/>
      <c r="B130"/>
      <c r="C130"/>
      <c r="D130"/>
      <c r="E130" s="96"/>
      <c r="F130" s="14"/>
      <c r="G130" s="14"/>
      <c r="H130" s="14"/>
      <c r="I130" s="14"/>
      <c r="J130" s="96"/>
      <c r="L130" s="14"/>
      <c r="M130" s="14"/>
      <c r="N130" s="14"/>
      <c r="O130" s="17"/>
      <c r="Q130" s="19"/>
      <c r="R130" s="6"/>
      <c r="S130" s="96"/>
      <c r="V130" s="19"/>
      <c r="X130"/>
      <c r="Y130" s="6"/>
    </row>
    <row r="131" spans="1:25" s="2" customFormat="1">
      <c r="A131" s="96"/>
      <c r="B131"/>
      <c r="C131"/>
      <c r="D131"/>
      <c r="E131" s="96"/>
      <c r="F131" s="14"/>
      <c r="G131" s="14"/>
      <c r="H131" s="14"/>
      <c r="I131" s="14"/>
      <c r="J131" s="96"/>
      <c r="L131" s="14"/>
      <c r="M131" s="14"/>
      <c r="N131" s="14"/>
      <c r="O131" s="17"/>
      <c r="Q131" s="19"/>
      <c r="R131" s="6"/>
      <c r="S131" s="96"/>
      <c r="V131" s="19"/>
      <c r="X131"/>
      <c r="Y131" s="6"/>
    </row>
    <row r="132" spans="1:25" s="2" customFormat="1">
      <c r="A132" s="96"/>
      <c r="B132"/>
      <c r="C132"/>
      <c r="D132"/>
      <c r="E132" s="96"/>
      <c r="F132" s="14"/>
      <c r="G132" s="14"/>
      <c r="H132" s="14"/>
      <c r="I132" s="14"/>
      <c r="J132" s="96"/>
      <c r="L132" s="14"/>
      <c r="M132" s="14"/>
      <c r="N132" s="14"/>
      <c r="O132" s="17"/>
      <c r="Q132" s="19"/>
      <c r="R132" s="6"/>
      <c r="S132" s="96"/>
      <c r="V132" s="19"/>
      <c r="X132"/>
      <c r="Y132" s="6"/>
    </row>
    <row r="133" spans="1:25" s="2" customFormat="1">
      <c r="A133" s="96"/>
      <c r="B133"/>
      <c r="C133"/>
      <c r="D133"/>
      <c r="E133" s="96"/>
      <c r="F133" s="14"/>
      <c r="G133" s="14"/>
      <c r="H133" s="14"/>
      <c r="I133" s="14"/>
      <c r="J133" s="96"/>
      <c r="L133" s="14"/>
      <c r="M133" s="14"/>
      <c r="N133" s="14"/>
      <c r="O133" s="17"/>
      <c r="Q133" s="19"/>
      <c r="R133" s="6"/>
      <c r="S133" s="96"/>
      <c r="V133" s="19"/>
      <c r="X133"/>
      <c r="Y133" s="6"/>
    </row>
    <row r="134" spans="1:25" s="2" customFormat="1">
      <c r="A134" s="96"/>
      <c r="B134"/>
      <c r="C134"/>
      <c r="D134"/>
      <c r="E134" s="96"/>
      <c r="F134" s="14"/>
      <c r="G134" s="14"/>
      <c r="H134" s="14"/>
      <c r="I134" s="14"/>
      <c r="J134" s="96"/>
      <c r="L134" s="14"/>
      <c r="M134" s="14"/>
      <c r="N134" s="14"/>
      <c r="O134" s="17"/>
      <c r="Q134" s="19"/>
      <c r="R134" s="6"/>
      <c r="S134" s="96"/>
      <c r="V134" s="19"/>
      <c r="X134"/>
      <c r="Y134" s="6"/>
    </row>
    <row r="135" spans="1:25" s="2" customFormat="1">
      <c r="A135" s="96"/>
      <c r="B135"/>
      <c r="C135"/>
      <c r="D135"/>
      <c r="E135" s="96"/>
      <c r="F135" s="14"/>
      <c r="G135" s="14"/>
      <c r="H135" s="14"/>
      <c r="I135" s="14"/>
      <c r="J135" s="96"/>
      <c r="L135" s="14"/>
      <c r="M135" s="14"/>
      <c r="N135" s="14"/>
      <c r="O135" s="17"/>
      <c r="Q135" s="19"/>
      <c r="R135" s="6"/>
      <c r="S135" s="96"/>
      <c r="V135" s="19"/>
      <c r="X135"/>
      <c r="Y135" s="6"/>
    </row>
    <row r="136" spans="1:25" s="2" customFormat="1">
      <c r="A136" s="96"/>
      <c r="B136"/>
      <c r="C136"/>
      <c r="D136"/>
      <c r="E136" s="96"/>
      <c r="F136" s="14"/>
      <c r="G136" s="14"/>
      <c r="H136" s="14"/>
      <c r="I136" s="14"/>
      <c r="J136" s="96"/>
      <c r="L136" s="14"/>
      <c r="M136" s="14"/>
      <c r="N136" s="14"/>
      <c r="O136" s="17"/>
      <c r="Q136" s="19"/>
      <c r="R136" s="6"/>
      <c r="S136" s="96"/>
      <c r="V136" s="19"/>
      <c r="X136"/>
      <c r="Y136" s="6"/>
    </row>
    <row r="137" spans="1:25" s="2" customFormat="1">
      <c r="A137" s="96"/>
      <c r="B137"/>
      <c r="C137"/>
      <c r="D137"/>
      <c r="E137" s="96"/>
      <c r="F137" s="14"/>
      <c r="G137" s="14"/>
      <c r="H137" s="14"/>
      <c r="I137" s="14"/>
      <c r="J137" s="96"/>
      <c r="L137" s="14"/>
      <c r="M137" s="14"/>
      <c r="N137" s="14"/>
      <c r="O137" s="17"/>
      <c r="Q137" s="19"/>
      <c r="R137" s="6"/>
      <c r="S137" s="96"/>
      <c r="V137" s="19"/>
      <c r="X137"/>
      <c r="Y137" s="6"/>
    </row>
    <row r="138" spans="1:25" s="2" customFormat="1">
      <c r="A138" s="96"/>
      <c r="B138"/>
      <c r="C138"/>
      <c r="D138"/>
      <c r="E138" s="96"/>
      <c r="F138" s="14"/>
      <c r="G138" s="14"/>
      <c r="H138" s="14"/>
      <c r="I138" s="14"/>
      <c r="J138" s="96"/>
      <c r="L138" s="14"/>
      <c r="M138" s="14"/>
      <c r="N138" s="14"/>
      <c r="O138" s="17"/>
      <c r="Q138" s="19"/>
      <c r="R138" s="6"/>
      <c r="S138" s="96"/>
      <c r="V138" s="19"/>
      <c r="X138"/>
      <c r="Y138" s="6"/>
    </row>
    <row r="139" spans="1:25" s="2" customFormat="1">
      <c r="A139" s="96"/>
      <c r="B139"/>
      <c r="C139"/>
      <c r="D139"/>
      <c r="E139" s="96"/>
      <c r="F139" s="14"/>
      <c r="G139" s="14"/>
      <c r="H139" s="14"/>
      <c r="I139" s="14"/>
      <c r="J139" s="96"/>
      <c r="L139" s="14"/>
      <c r="M139" s="14"/>
      <c r="N139" s="14"/>
      <c r="O139" s="17"/>
      <c r="Q139" s="19"/>
      <c r="R139" s="6"/>
      <c r="S139" s="96"/>
      <c r="V139" s="19"/>
      <c r="X139"/>
      <c r="Y139" s="6"/>
    </row>
    <row r="140" spans="1:25" s="2" customFormat="1">
      <c r="A140" s="96"/>
      <c r="B140"/>
      <c r="C140"/>
      <c r="D140"/>
      <c r="E140" s="96"/>
      <c r="F140" s="14"/>
      <c r="G140" s="14"/>
      <c r="H140" s="14"/>
      <c r="I140" s="14"/>
      <c r="J140" s="96"/>
      <c r="L140" s="14"/>
      <c r="M140" s="14"/>
      <c r="N140" s="14"/>
      <c r="O140" s="17"/>
      <c r="Q140" s="19"/>
      <c r="R140" s="6"/>
      <c r="S140" s="96"/>
      <c r="V140" s="19"/>
      <c r="X140"/>
      <c r="Y140" s="6"/>
    </row>
    <row r="141" spans="1:25" s="2" customFormat="1">
      <c r="A141" s="96"/>
      <c r="B141"/>
      <c r="C141"/>
      <c r="D141"/>
      <c r="E141" s="96"/>
      <c r="F141" s="14"/>
      <c r="G141" s="14"/>
      <c r="H141" s="14"/>
      <c r="I141" s="14"/>
      <c r="J141" s="96"/>
      <c r="L141" s="14"/>
      <c r="M141" s="14"/>
      <c r="N141" s="14"/>
      <c r="O141" s="17"/>
      <c r="Q141" s="19"/>
      <c r="R141" s="6"/>
      <c r="S141" s="96"/>
      <c r="V141" s="19"/>
      <c r="X141"/>
      <c r="Y141" s="6"/>
    </row>
    <row r="142" spans="1:25" s="2" customFormat="1">
      <c r="A142" s="96"/>
      <c r="B142"/>
      <c r="C142"/>
      <c r="D142"/>
      <c r="E142" s="96"/>
      <c r="F142" s="14"/>
      <c r="G142" s="14"/>
      <c r="H142" s="14"/>
      <c r="I142" s="14"/>
      <c r="J142" s="96"/>
      <c r="L142" s="14"/>
      <c r="M142" s="14"/>
      <c r="N142" s="14"/>
      <c r="O142" s="17"/>
      <c r="Q142" s="19"/>
      <c r="R142" s="6"/>
      <c r="S142" s="96"/>
      <c r="V142" s="19"/>
      <c r="X142"/>
      <c r="Y142" s="6"/>
    </row>
    <row r="143" spans="1:25" s="2" customFormat="1">
      <c r="A143" s="96"/>
      <c r="B143"/>
      <c r="C143"/>
      <c r="D143"/>
      <c r="E143" s="96"/>
      <c r="F143" s="14"/>
      <c r="G143" s="14"/>
      <c r="H143" s="14"/>
      <c r="I143" s="14"/>
      <c r="J143" s="96"/>
      <c r="L143" s="14"/>
      <c r="M143" s="14"/>
      <c r="N143" s="14"/>
      <c r="O143" s="17"/>
      <c r="Q143" s="19"/>
      <c r="R143" s="6"/>
      <c r="S143" s="96"/>
      <c r="V143" s="19"/>
      <c r="X143"/>
      <c r="Y143" s="6"/>
    </row>
    <row r="144" spans="1:25" s="2" customFormat="1">
      <c r="A144" s="96"/>
      <c r="B144"/>
      <c r="C144"/>
      <c r="D144"/>
      <c r="E144" s="96"/>
      <c r="F144" s="14"/>
      <c r="G144" s="14"/>
      <c r="H144" s="14"/>
      <c r="I144" s="14"/>
      <c r="J144" s="96"/>
      <c r="L144" s="14"/>
      <c r="M144" s="14"/>
      <c r="N144" s="14"/>
      <c r="O144" s="17"/>
      <c r="Q144" s="19"/>
      <c r="R144" s="6"/>
      <c r="S144" s="96"/>
      <c r="V144" s="19"/>
      <c r="X144"/>
      <c r="Y144" s="6"/>
    </row>
    <row r="145" spans="1:25" s="2" customFormat="1">
      <c r="A145" s="96"/>
      <c r="B145"/>
      <c r="C145"/>
      <c r="D145"/>
      <c r="E145" s="96"/>
      <c r="F145" s="14"/>
      <c r="G145" s="14"/>
      <c r="H145" s="14"/>
      <c r="I145" s="14"/>
      <c r="J145" s="96"/>
      <c r="L145" s="14"/>
      <c r="M145" s="14"/>
      <c r="N145" s="14"/>
      <c r="O145" s="17"/>
      <c r="Q145" s="19"/>
      <c r="R145" s="6"/>
      <c r="S145" s="96"/>
      <c r="V145" s="19"/>
      <c r="X145"/>
      <c r="Y145" s="6"/>
    </row>
    <row r="146" spans="1:25" s="2" customFormat="1">
      <c r="A146" s="96"/>
      <c r="B146"/>
      <c r="C146"/>
      <c r="D146"/>
      <c r="E146" s="96"/>
      <c r="F146" s="14"/>
      <c r="G146" s="14"/>
      <c r="H146" s="14"/>
      <c r="I146" s="14"/>
      <c r="J146" s="96"/>
      <c r="L146" s="14"/>
      <c r="M146" s="14"/>
      <c r="N146" s="14"/>
      <c r="O146" s="17"/>
      <c r="Q146" s="19"/>
      <c r="R146" s="6"/>
      <c r="S146" s="96"/>
      <c r="V146" s="19"/>
      <c r="X146"/>
      <c r="Y146" s="6"/>
    </row>
    <row r="147" spans="1:25" s="2" customFormat="1">
      <c r="A147" s="96"/>
      <c r="B147"/>
      <c r="C147"/>
      <c r="D147"/>
      <c r="E147" s="96"/>
      <c r="F147" s="14"/>
      <c r="G147" s="14"/>
      <c r="H147" s="14"/>
      <c r="I147" s="14"/>
      <c r="J147" s="96"/>
      <c r="L147" s="14"/>
      <c r="M147" s="14"/>
      <c r="N147" s="14"/>
      <c r="O147" s="17"/>
      <c r="Q147" s="19"/>
      <c r="R147" s="6"/>
      <c r="S147" s="96"/>
      <c r="V147" s="19"/>
      <c r="X147"/>
      <c r="Y147" s="6"/>
    </row>
    <row r="148" spans="1:25" s="2" customFormat="1">
      <c r="A148" s="96"/>
      <c r="B148"/>
      <c r="C148"/>
      <c r="D148"/>
      <c r="E148" s="96"/>
      <c r="F148" s="14"/>
      <c r="G148" s="14"/>
      <c r="H148" s="14"/>
      <c r="I148" s="14"/>
      <c r="J148" s="96"/>
      <c r="L148" s="14"/>
      <c r="M148" s="14"/>
      <c r="N148" s="14"/>
      <c r="O148" s="17"/>
      <c r="Q148" s="19"/>
      <c r="R148" s="6"/>
      <c r="S148" s="96"/>
      <c r="V148" s="19"/>
      <c r="X148"/>
      <c r="Y148" s="6"/>
    </row>
    <row r="149" spans="1:25" s="2" customFormat="1">
      <c r="A149" s="96"/>
      <c r="B149"/>
      <c r="C149"/>
      <c r="D149"/>
      <c r="E149" s="96"/>
      <c r="F149" s="14"/>
      <c r="G149" s="14"/>
      <c r="H149" s="14"/>
      <c r="I149" s="14"/>
      <c r="J149" s="96"/>
      <c r="L149" s="14"/>
      <c r="M149" s="14"/>
      <c r="N149" s="14"/>
      <c r="O149" s="17"/>
      <c r="Q149" s="19"/>
      <c r="R149" s="6"/>
      <c r="S149" s="96"/>
      <c r="V149" s="19"/>
      <c r="X149"/>
      <c r="Y149" s="6"/>
    </row>
    <row r="150" spans="1:25" s="2" customFormat="1">
      <c r="A150" s="96"/>
      <c r="B150"/>
      <c r="C150"/>
      <c r="D150"/>
      <c r="E150" s="96"/>
      <c r="F150" s="14"/>
      <c r="G150" s="14"/>
      <c r="H150" s="14"/>
      <c r="I150" s="14"/>
      <c r="J150" s="96"/>
      <c r="L150" s="14"/>
      <c r="M150" s="14"/>
      <c r="N150" s="14"/>
      <c r="O150" s="17"/>
      <c r="Q150" s="19"/>
      <c r="R150" s="6"/>
      <c r="S150" s="96"/>
      <c r="V150" s="19"/>
      <c r="X150"/>
      <c r="Y150" s="6"/>
    </row>
    <row r="151" spans="1:25" s="2" customFormat="1">
      <c r="A151" s="96"/>
      <c r="B151"/>
      <c r="C151"/>
      <c r="D151"/>
      <c r="E151" s="96"/>
      <c r="F151" s="14"/>
      <c r="G151" s="14"/>
      <c r="H151" s="14"/>
      <c r="I151" s="14"/>
      <c r="J151" s="96"/>
      <c r="L151" s="14"/>
      <c r="M151" s="14"/>
      <c r="N151" s="14"/>
      <c r="O151" s="17"/>
      <c r="Q151" s="19"/>
      <c r="R151" s="6"/>
      <c r="S151" s="96"/>
      <c r="V151" s="19"/>
      <c r="X151"/>
      <c r="Y151" s="6"/>
    </row>
    <row r="152" spans="1:25" s="2" customFormat="1">
      <c r="A152" s="96"/>
      <c r="B152"/>
      <c r="C152"/>
      <c r="D152"/>
      <c r="E152" s="96"/>
      <c r="F152" s="14"/>
      <c r="G152" s="14"/>
      <c r="H152" s="14"/>
      <c r="I152" s="14"/>
      <c r="J152" s="96"/>
      <c r="L152" s="14"/>
      <c r="M152" s="14"/>
      <c r="N152" s="14"/>
      <c r="O152" s="17"/>
      <c r="Q152" s="19"/>
      <c r="R152" s="6"/>
      <c r="S152" s="96"/>
      <c r="V152" s="19"/>
      <c r="X152"/>
      <c r="Y152" s="6"/>
    </row>
    <row r="153" spans="1:25" s="2" customFormat="1">
      <c r="A153" s="96"/>
      <c r="B153"/>
      <c r="C153"/>
      <c r="D153"/>
      <c r="E153" s="96"/>
      <c r="F153" s="14"/>
      <c r="G153" s="14"/>
      <c r="H153" s="14"/>
      <c r="I153" s="14"/>
      <c r="J153" s="96"/>
      <c r="L153" s="14"/>
      <c r="M153" s="14"/>
      <c r="N153" s="14"/>
      <c r="O153" s="17"/>
      <c r="Q153" s="19"/>
      <c r="R153" s="6"/>
      <c r="S153" s="96"/>
      <c r="V153" s="19"/>
      <c r="X153"/>
      <c r="Y153" s="6"/>
    </row>
    <row r="154" spans="1:25" s="2" customFormat="1">
      <c r="A154" s="96"/>
      <c r="B154"/>
      <c r="C154"/>
      <c r="D154"/>
      <c r="E154" s="96"/>
      <c r="F154" s="14"/>
      <c r="G154" s="14"/>
      <c r="H154" s="14"/>
      <c r="I154" s="14"/>
      <c r="J154" s="96"/>
      <c r="L154" s="14"/>
      <c r="M154" s="14"/>
      <c r="N154" s="14"/>
      <c r="O154" s="17"/>
      <c r="Q154" s="19"/>
      <c r="R154" s="6"/>
      <c r="S154" s="96"/>
      <c r="V154" s="19"/>
      <c r="X154"/>
      <c r="Y154" s="6"/>
    </row>
    <row r="155" spans="1:25" s="2" customFormat="1">
      <c r="A155" s="96"/>
      <c r="B155"/>
      <c r="C155"/>
      <c r="D155"/>
      <c r="E155" s="96"/>
      <c r="F155" s="14"/>
      <c r="G155" s="14"/>
      <c r="H155" s="14"/>
      <c r="I155" s="14"/>
      <c r="J155" s="96"/>
      <c r="L155" s="14"/>
      <c r="M155" s="14"/>
      <c r="N155" s="14"/>
      <c r="O155" s="17"/>
      <c r="Q155" s="19"/>
      <c r="R155" s="6"/>
      <c r="S155" s="96"/>
      <c r="V155" s="18"/>
      <c r="X155"/>
      <c r="Y155" s="6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:M45 K41:M42">
    <cfRule type="cellIs" dxfId="172" priority="14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Y136"/>
  <sheetViews>
    <sheetView topLeftCell="A40" zoomScaleNormal="100" workbookViewId="0">
      <selection activeCell="A48" sqref="A48:XFD48"/>
    </sheetView>
  </sheetViews>
  <sheetFormatPr defaultRowHeight="15"/>
  <cols>
    <col min="1" max="1" width="7.7109375" style="60" customWidth="1"/>
    <col min="2" max="2" width="11.140625" customWidth="1"/>
    <col min="3" max="3" width="7.42578125" customWidth="1"/>
    <col min="4" max="4" width="7.140625" customWidth="1"/>
    <col min="5" max="5" width="8" style="6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77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1" t="s">
        <v>14</v>
      </c>
      <c r="W4" s="12" t="s">
        <v>7</v>
      </c>
      <c r="X4" s="41" t="s">
        <v>23</v>
      </c>
      <c r="Y4" s="9" t="s">
        <v>38</v>
      </c>
    </row>
    <row r="8" spans="1:25">
      <c r="A8" s="60" t="s">
        <v>41</v>
      </c>
      <c r="B8" s="8">
        <v>41101</v>
      </c>
      <c r="C8" s="60" t="s">
        <v>99</v>
      </c>
      <c r="D8" s="19">
        <v>1</v>
      </c>
      <c r="E8" s="19">
        <v>5</v>
      </c>
      <c r="F8" s="14">
        <v>25</v>
      </c>
      <c r="G8" s="14">
        <v>25</v>
      </c>
      <c r="H8" s="2">
        <f t="shared" ref="H8:H34" si="0">IF(E8=S8,F8/2*MIN(T8,42),0)*Y8</f>
        <v>137.5</v>
      </c>
      <c r="I8" s="2">
        <f t="shared" ref="I8:I34" si="1">IF(E8=S8,G8/2*MIN(U8,22),IF(E8=V8,G8/2*MIN(W8,22),0))*Y8</f>
        <v>52.5</v>
      </c>
      <c r="J8" s="19">
        <v>1</v>
      </c>
      <c r="K8" s="14">
        <v>25</v>
      </c>
      <c r="L8" s="14">
        <v>25</v>
      </c>
      <c r="M8" s="2">
        <f t="shared" ref="M8:M34" si="2">IF(J8=S8,K8/2*MIN(T8,42),0)*Y8</f>
        <v>0</v>
      </c>
      <c r="N8" s="2">
        <f t="shared" ref="N8:N34" si="3">IF(J8=S8,L8/2*MIN(U8,22),IF(J8=V8,L8/2*MIN(W8,22),0))*Y8</f>
        <v>0</v>
      </c>
      <c r="O8" s="17">
        <f t="shared" ref="O8:O34" si="4">F8+G8+K8+L8</f>
        <v>100</v>
      </c>
      <c r="P8" s="2">
        <f t="shared" ref="P8:P34" si="5">(H8+I8+M8+N8)</f>
        <v>190</v>
      </c>
      <c r="Q8" s="19">
        <f t="shared" ref="Q8:Q34" si="6">IF(B8&gt;1/1/2000,1,0)</f>
        <v>1</v>
      </c>
      <c r="R8" s="6">
        <f t="shared" ref="R8:R34" si="7">IF(H8&gt;0,1,IF(I8&gt;0,1,IF(M8&gt;0,1,IF(N8&gt;0,1,0))))</f>
        <v>1</v>
      </c>
      <c r="S8" s="19">
        <v>5</v>
      </c>
      <c r="T8" s="2">
        <v>11</v>
      </c>
      <c r="U8" s="2">
        <v>4.2</v>
      </c>
      <c r="V8" s="19">
        <v>3</v>
      </c>
      <c r="W8" s="2">
        <v>3.2</v>
      </c>
      <c r="X8" s="43"/>
      <c r="Y8" s="49">
        <v>1</v>
      </c>
    </row>
    <row r="9" spans="1:25">
      <c r="A9" s="60" t="s">
        <v>42</v>
      </c>
      <c r="B9" s="8">
        <v>41102</v>
      </c>
      <c r="C9" s="60" t="s">
        <v>92</v>
      </c>
      <c r="D9" s="19">
        <v>6</v>
      </c>
      <c r="E9" s="19">
        <v>6</v>
      </c>
      <c r="F9" s="14">
        <v>60</v>
      </c>
      <c r="H9" s="2">
        <f t="shared" si="0"/>
        <v>300</v>
      </c>
      <c r="I9" s="2">
        <f t="shared" si="1"/>
        <v>0</v>
      </c>
      <c r="J9" s="19">
        <v>9</v>
      </c>
      <c r="K9" s="14">
        <v>40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300</v>
      </c>
      <c r="Q9" s="19">
        <f t="shared" si="6"/>
        <v>1</v>
      </c>
      <c r="R9" s="6">
        <f t="shared" si="7"/>
        <v>1</v>
      </c>
      <c r="S9" s="19">
        <v>6</v>
      </c>
      <c r="T9" s="2">
        <v>10</v>
      </c>
      <c r="U9" s="2">
        <v>5</v>
      </c>
      <c r="V9" s="19">
        <v>3</v>
      </c>
      <c r="W9" s="2">
        <v>11.2</v>
      </c>
      <c r="X9" s="43"/>
      <c r="Y9" s="49">
        <v>1</v>
      </c>
    </row>
    <row r="10" spans="1:25">
      <c r="A10" s="60" t="s">
        <v>43</v>
      </c>
      <c r="B10" s="8">
        <v>41105</v>
      </c>
      <c r="C10" s="60" t="s">
        <v>104</v>
      </c>
      <c r="D10" s="19">
        <v>4</v>
      </c>
      <c r="E10" s="19">
        <v>4</v>
      </c>
      <c r="F10" s="14">
        <v>70</v>
      </c>
      <c r="H10" s="2">
        <f t="shared" si="0"/>
        <v>0</v>
      </c>
      <c r="I10" s="2">
        <f t="shared" si="1"/>
        <v>0</v>
      </c>
      <c r="J10" s="19">
        <v>5</v>
      </c>
      <c r="K10" s="14">
        <v>30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 t="s">
        <v>118</v>
      </c>
      <c r="T10" s="2">
        <v>31.8</v>
      </c>
      <c r="U10" s="2">
        <v>9.1999999999999993</v>
      </c>
      <c r="V10" s="19">
        <v>4</v>
      </c>
      <c r="W10" s="2">
        <v>3.4</v>
      </c>
      <c r="X10" s="43"/>
      <c r="Y10" s="49">
        <v>1</v>
      </c>
    </row>
    <row r="11" spans="1:25">
      <c r="A11" s="60" t="s">
        <v>44</v>
      </c>
      <c r="B11" s="8">
        <v>41105</v>
      </c>
      <c r="C11" s="60" t="s">
        <v>104</v>
      </c>
      <c r="D11" s="19">
        <v>6</v>
      </c>
      <c r="E11" s="19">
        <v>6</v>
      </c>
      <c r="F11" s="14">
        <v>60</v>
      </c>
      <c r="H11" s="2">
        <f t="shared" si="0"/>
        <v>0</v>
      </c>
      <c r="I11" s="2">
        <f t="shared" si="1"/>
        <v>0</v>
      </c>
      <c r="J11" s="19">
        <v>2</v>
      </c>
      <c r="K11" s="14">
        <v>40</v>
      </c>
      <c r="M11" s="2">
        <f t="shared" si="2"/>
        <v>240</v>
      </c>
      <c r="N11" s="2">
        <f t="shared" si="3"/>
        <v>0</v>
      </c>
      <c r="O11" s="17">
        <f t="shared" si="4"/>
        <v>100</v>
      </c>
      <c r="P11" s="2">
        <f t="shared" si="5"/>
        <v>240</v>
      </c>
      <c r="Q11" s="19">
        <f t="shared" si="6"/>
        <v>1</v>
      </c>
      <c r="R11" s="6">
        <f t="shared" si="7"/>
        <v>1</v>
      </c>
      <c r="S11" s="19">
        <v>2</v>
      </c>
      <c r="T11" s="2">
        <v>12</v>
      </c>
      <c r="U11" s="2">
        <v>5.2</v>
      </c>
      <c r="V11" s="19">
        <v>1</v>
      </c>
      <c r="W11" s="2">
        <v>7.6</v>
      </c>
      <c r="X11" s="43"/>
      <c r="Y11" s="49">
        <v>1</v>
      </c>
    </row>
    <row r="12" spans="1:25">
      <c r="A12" s="60" t="s">
        <v>45</v>
      </c>
      <c r="B12" s="8">
        <v>41107</v>
      </c>
      <c r="C12" s="60" t="s">
        <v>92</v>
      </c>
      <c r="D12" s="19">
        <v>4</v>
      </c>
      <c r="E12" s="19">
        <v>3</v>
      </c>
      <c r="F12" s="14">
        <v>60</v>
      </c>
      <c r="H12" s="2">
        <f t="shared" si="0"/>
        <v>288</v>
      </c>
      <c r="I12" s="2">
        <f t="shared" si="1"/>
        <v>0</v>
      </c>
      <c r="J12" s="19">
        <v>4</v>
      </c>
      <c r="K12" s="14">
        <v>40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288</v>
      </c>
      <c r="Q12" s="19">
        <f t="shared" si="6"/>
        <v>1</v>
      </c>
      <c r="R12" s="6">
        <f t="shared" si="7"/>
        <v>1</v>
      </c>
      <c r="S12" s="19">
        <v>3</v>
      </c>
      <c r="T12" s="2">
        <v>9.6</v>
      </c>
      <c r="U12" s="2">
        <v>5.6</v>
      </c>
      <c r="V12" s="19">
        <v>7</v>
      </c>
      <c r="W12" s="2">
        <v>13.6</v>
      </c>
      <c r="X12" s="43"/>
      <c r="Y12" s="49">
        <v>1</v>
      </c>
    </row>
    <row r="13" spans="1:25">
      <c r="A13" s="60" t="s">
        <v>46</v>
      </c>
      <c r="B13" s="8">
        <v>41111</v>
      </c>
      <c r="C13" s="60" t="s">
        <v>133</v>
      </c>
      <c r="D13" s="19">
        <v>9</v>
      </c>
      <c r="E13" s="19">
        <v>7</v>
      </c>
      <c r="F13" s="14">
        <v>60</v>
      </c>
      <c r="H13" s="2">
        <f t="shared" si="0"/>
        <v>0</v>
      </c>
      <c r="I13" s="2">
        <f t="shared" si="1"/>
        <v>0</v>
      </c>
      <c r="J13" s="19">
        <v>5</v>
      </c>
      <c r="K13" s="14">
        <v>40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2</v>
      </c>
      <c r="T13" s="2">
        <v>8.5</v>
      </c>
      <c r="U13" s="2">
        <v>4.3</v>
      </c>
      <c r="V13" s="19">
        <v>5</v>
      </c>
      <c r="W13" s="2">
        <v>8.1</v>
      </c>
      <c r="X13" s="43"/>
      <c r="Y13" s="49">
        <v>1</v>
      </c>
    </row>
    <row r="14" spans="1:25">
      <c r="A14" s="60" t="s">
        <v>47</v>
      </c>
      <c r="B14" s="8">
        <v>41111</v>
      </c>
      <c r="C14" s="60" t="s">
        <v>133</v>
      </c>
      <c r="D14" s="19">
        <v>10</v>
      </c>
      <c r="E14" s="19">
        <v>6</v>
      </c>
      <c r="F14" s="14">
        <v>60</v>
      </c>
      <c r="H14" s="2">
        <f t="shared" si="0"/>
        <v>0</v>
      </c>
      <c r="I14" s="2">
        <f t="shared" si="1"/>
        <v>0</v>
      </c>
      <c r="J14" s="19">
        <v>1</v>
      </c>
      <c r="K14" s="14">
        <v>40</v>
      </c>
      <c r="M14" s="2">
        <f t="shared" si="2"/>
        <v>196</v>
      </c>
      <c r="N14" s="2">
        <f t="shared" si="3"/>
        <v>0</v>
      </c>
      <c r="O14" s="17">
        <f t="shared" si="4"/>
        <v>100</v>
      </c>
      <c r="P14" s="2">
        <f t="shared" si="5"/>
        <v>196</v>
      </c>
      <c r="Q14" s="19">
        <f t="shared" si="6"/>
        <v>1</v>
      </c>
      <c r="R14" s="6">
        <f t="shared" si="7"/>
        <v>1</v>
      </c>
      <c r="S14" s="19">
        <v>1</v>
      </c>
      <c r="T14" s="2">
        <v>9.8000000000000007</v>
      </c>
      <c r="U14" s="2">
        <v>5.7</v>
      </c>
      <c r="V14" s="19">
        <v>5</v>
      </c>
      <c r="W14" s="2">
        <v>3.8</v>
      </c>
      <c r="X14" s="43"/>
      <c r="Y14" s="49">
        <v>1</v>
      </c>
    </row>
    <row r="15" spans="1:25">
      <c r="A15" s="60" t="s">
        <v>48</v>
      </c>
      <c r="B15" s="8">
        <v>41112</v>
      </c>
      <c r="C15" s="60" t="s">
        <v>133</v>
      </c>
      <c r="D15" s="19">
        <v>2</v>
      </c>
      <c r="E15" s="19">
        <v>3</v>
      </c>
      <c r="F15" s="14">
        <v>60</v>
      </c>
      <c r="H15" s="2">
        <f t="shared" si="0"/>
        <v>0</v>
      </c>
      <c r="I15" s="2">
        <f t="shared" si="1"/>
        <v>0</v>
      </c>
      <c r="J15" s="19">
        <v>5</v>
      </c>
      <c r="K15" s="14">
        <v>40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6</v>
      </c>
      <c r="T15" s="2">
        <v>2.9</v>
      </c>
      <c r="U15" s="2">
        <v>2.5</v>
      </c>
      <c r="V15" s="19">
        <v>4</v>
      </c>
      <c r="W15" s="2">
        <v>10.8</v>
      </c>
      <c r="X15" s="43"/>
      <c r="Y15" s="49">
        <v>1</v>
      </c>
    </row>
    <row r="16" spans="1:25">
      <c r="A16" s="60" t="s">
        <v>49</v>
      </c>
      <c r="B16" s="8">
        <v>41112</v>
      </c>
      <c r="C16" s="60" t="s">
        <v>133</v>
      </c>
      <c r="D16" s="19">
        <v>9</v>
      </c>
      <c r="E16" s="19">
        <v>1</v>
      </c>
      <c r="F16" s="14">
        <v>60</v>
      </c>
      <c r="H16" s="2">
        <f t="shared" si="0"/>
        <v>0</v>
      </c>
      <c r="I16" s="2">
        <f t="shared" si="1"/>
        <v>0</v>
      </c>
      <c r="J16" s="19">
        <v>9</v>
      </c>
      <c r="K16" s="14">
        <v>40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3</v>
      </c>
      <c r="T16" s="2">
        <v>5.6</v>
      </c>
      <c r="U16" s="2">
        <v>4</v>
      </c>
      <c r="V16" s="19">
        <v>1</v>
      </c>
      <c r="W16" s="2">
        <v>4.5</v>
      </c>
      <c r="X16" s="43"/>
      <c r="Y16" s="49">
        <v>1</v>
      </c>
    </row>
    <row r="17" spans="1:25">
      <c r="A17" s="100" t="s">
        <v>149</v>
      </c>
      <c r="B17" s="8">
        <v>41117</v>
      </c>
      <c r="C17" s="100" t="s">
        <v>133</v>
      </c>
      <c r="D17" s="19">
        <v>1</v>
      </c>
      <c r="E17" s="19">
        <v>5</v>
      </c>
      <c r="F17" s="14">
        <v>60</v>
      </c>
      <c r="H17" s="2">
        <f>IF(E17=S17,F17/2*MIN(T17,42),0)*Y17</f>
        <v>0</v>
      </c>
      <c r="I17" s="2">
        <f>IF(E17=S17,G17/2*MIN(U17,22),IF(E17=V17,G17/2*MIN(W17,22),0))*Y17</f>
        <v>0</v>
      </c>
      <c r="J17" s="19">
        <v>1</v>
      </c>
      <c r="K17" s="14">
        <v>40</v>
      </c>
      <c r="M17" s="2">
        <f>IF(J17=S17,K17/2*MIN(T17,42),0)*Y17</f>
        <v>0</v>
      </c>
      <c r="N17" s="2">
        <f>IF(J17=S17,L17/2*MIN(U17,22),IF(J17=V17,L17/2*MIN(W17,22),0))*Y17</f>
        <v>0</v>
      </c>
      <c r="O17" s="17">
        <f>F17+G17+K17+L17</f>
        <v>100</v>
      </c>
      <c r="P17" s="2">
        <f>(H17+I17+M17+N17)</f>
        <v>0</v>
      </c>
      <c r="Q17" s="19">
        <f>IF(B17&gt;1/1/2000,1,0)</f>
        <v>1</v>
      </c>
      <c r="R17" s="6">
        <f>IF(H17&gt;0,1,IF(I17&gt;0,1,IF(M17&gt;0,1,IF(N17&gt;0,1,0))))</f>
        <v>0</v>
      </c>
      <c r="S17" s="19">
        <v>4</v>
      </c>
      <c r="T17" s="2">
        <v>10.8</v>
      </c>
      <c r="U17" s="2">
        <v>5.5</v>
      </c>
      <c r="V17" s="19">
        <v>1</v>
      </c>
      <c r="W17" s="2">
        <v>2.2000000000000002</v>
      </c>
      <c r="X17" s="43"/>
      <c r="Y17" s="49">
        <v>1</v>
      </c>
    </row>
    <row r="18" spans="1:25">
      <c r="A18" s="60" t="s">
        <v>51</v>
      </c>
      <c r="B18" s="8">
        <v>41118</v>
      </c>
      <c r="C18" s="60" t="s">
        <v>133</v>
      </c>
      <c r="D18" s="19">
        <v>9</v>
      </c>
      <c r="E18" s="19">
        <v>3</v>
      </c>
      <c r="F18" s="14">
        <v>60</v>
      </c>
      <c r="H18" s="2">
        <f t="shared" si="0"/>
        <v>0</v>
      </c>
      <c r="I18" s="2">
        <f t="shared" si="1"/>
        <v>0</v>
      </c>
      <c r="J18" s="19">
        <v>4</v>
      </c>
      <c r="K18" s="14">
        <v>40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0</v>
      </c>
      <c r="Q18" s="19">
        <f t="shared" si="6"/>
        <v>1</v>
      </c>
      <c r="R18" s="6">
        <f t="shared" si="7"/>
        <v>0</v>
      </c>
      <c r="S18" s="19">
        <v>5</v>
      </c>
      <c r="T18" s="2">
        <v>5.5</v>
      </c>
      <c r="U18" s="2">
        <v>3.4</v>
      </c>
      <c r="V18" s="19">
        <v>4</v>
      </c>
      <c r="W18" s="2">
        <v>6.4</v>
      </c>
      <c r="X18" s="43"/>
      <c r="Y18" s="49">
        <v>1</v>
      </c>
    </row>
    <row r="19" spans="1:25">
      <c r="A19" s="60" t="s">
        <v>52</v>
      </c>
      <c r="B19" s="8">
        <v>41118</v>
      </c>
      <c r="C19" s="60" t="s">
        <v>133</v>
      </c>
      <c r="D19" s="19">
        <v>10</v>
      </c>
      <c r="E19" s="19">
        <v>3</v>
      </c>
      <c r="F19" s="14">
        <v>60</v>
      </c>
      <c r="H19" s="2">
        <f t="shared" si="0"/>
        <v>0</v>
      </c>
      <c r="I19" s="2">
        <f t="shared" si="1"/>
        <v>0</v>
      </c>
      <c r="J19" s="19">
        <v>8</v>
      </c>
      <c r="K19" s="14">
        <v>40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1</v>
      </c>
      <c r="T19" s="2">
        <v>5.6</v>
      </c>
      <c r="U19" s="2">
        <v>3.7</v>
      </c>
      <c r="V19" s="19">
        <v>4</v>
      </c>
      <c r="W19" s="2">
        <v>4.5</v>
      </c>
      <c r="X19" s="43"/>
      <c r="Y19" s="49">
        <v>1</v>
      </c>
    </row>
    <row r="20" spans="1:25">
      <c r="A20" s="60" t="s">
        <v>53</v>
      </c>
      <c r="B20" s="8">
        <v>41119</v>
      </c>
      <c r="C20" s="60" t="s">
        <v>103</v>
      </c>
      <c r="D20" s="19">
        <v>10</v>
      </c>
      <c r="E20" s="19">
        <v>6</v>
      </c>
      <c r="F20" s="14">
        <v>60</v>
      </c>
      <c r="H20" s="2">
        <f t="shared" si="0"/>
        <v>198</v>
      </c>
      <c r="I20" s="2">
        <f t="shared" si="1"/>
        <v>0</v>
      </c>
      <c r="J20" s="19">
        <v>2</v>
      </c>
      <c r="K20" s="14">
        <v>40</v>
      </c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198</v>
      </c>
      <c r="Q20" s="19">
        <f t="shared" si="6"/>
        <v>1</v>
      </c>
      <c r="R20" s="6">
        <f t="shared" si="7"/>
        <v>1</v>
      </c>
      <c r="S20" s="19">
        <v>6</v>
      </c>
      <c r="T20" s="2">
        <v>4.4000000000000004</v>
      </c>
      <c r="U20" s="2">
        <v>2.8</v>
      </c>
      <c r="V20" s="19">
        <v>1</v>
      </c>
      <c r="W20" s="2">
        <v>6.6</v>
      </c>
      <c r="X20" s="43"/>
      <c r="Y20" s="49">
        <v>1.5</v>
      </c>
    </row>
    <row r="21" spans="1:25">
      <c r="A21" s="60" t="s">
        <v>54</v>
      </c>
      <c r="B21" s="8">
        <v>41119</v>
      </c>
      <c r="C21" s="60" t="s">
        <v>104</v>
      </c>
      <c r="D21" s="19">
        <v>5</v>
      </c>
      <c r="E21" s="19">
        <v>1</v>
      </c>
      <c r="F21" s="14">
        <v>60</v>
      </c>
      <c r="H21" s="2">
        <f t="shared" si="0"/>
        <v>0</v>
      </c>
      <c r="I21" s="2">
        <f t="shared" si="1"/>
        <v>0</v>
      </c>
      <c r="J21" s="19">
        <v>7</v>
      </c>
      <c r="K21" s="14">
        <v>40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3</v>
      </c>
      <c r="T21" s="2">
        <v>9.8000000000000007</v>
      </c>
      <c r="U21" s="2">
        <v>3.8</v>
      </c>
      <c r="V21" s="19">
        <v>7</v>
      </c>
      <c r="W21" s="2">
        <v>2.4</v>
      </c>
      <c r="X21" s="43"/>
      <c r="Y21" s="49">
        <v>1</v>
      </c>
    </row>
    <row r="22" spans="1:25">
      <c r="A22" s="60" t="s">
        <v>55</v>
      </c>
      <c r="B22" s="8">
        <v>41119</v>
      </c>
      <c r="C22" s="60" t="s">
        <v>104</v>
      </c>
      <c r="D22" s="19">
        <v>7</v>
      </c>
      <c r="E22" s="19">
        <v>2</v>
      </c>
      <c r="F22" s="14">
        <v>60</v>
      </c>
      <c r="H22" s="2">
        <f t="shared" si="0"/>
        <v>144</v>
      </c>
      <c r="I22" s="2">
        <f t="shared" si="1"/>
        <v>0</v>
      </c>
      <c r="J22" s="19">
        <v>7</v>
      </c>
      <c r="K22" s="14">
        <v>40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144</v>
      </c>
      <c r="Q22" s="19">
        <f t="shared" si="6"/>
        <v>1</v>
      </c>
      <c r="R22" s="6">
        <f t="shared" si="7"/>
        <v>1</v>
      </c>
      <c r="S22" s="19">
        <v>2</v>
      </c>
      <c r="T22" s="2">
        <v>4.8</v>
      </c>
      <c r="U22" s="2">
        <v>2.4</v>
      </c>
      <c r="V22" s="19" t="s">
        <v>102</v>
      </c>
      <c r="W22" s="2">
        <v>2.2000000000000002</v>
      </c>
      <c r="X22" s="43"/>
      <c r="Y22" s="49">
        <v>1</v>
      </c>
    </row>
    <row r="23" spans="1:25">
      <c r="A23" s="60" t="s">
        <v>56</v>
      </c>
      <c r="B23" s="8">
        <v>41119</v>
      </c>
      <c r="C23" s="60" t="s">
        <v>104</v>
      </c>
      <c r="D23" s="19">
        <v>8</v>
      </c>
      <c r="E23" s="19">
        <v>7</v>
      </c>
      <c r="F23" s="14">
        <v>70</v>
      </c>
      <c r="H23" s="2">
        <f t="shared" si="0"/>
        <v>364</v>
      </c>
      <c r="I23" s="2">
        <f t="shared" si="1"/>
        <v>0</v>
      </c>
      <c r="J23" s="19">
        <v>2</v>
      </c>
      <c r="K23" s="14">
        <v>30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364</v>
      </c>
      <c r="Q23" s="19">
        <f t="shared" si="6"/>
        <v>1</v>
      </c>
      <c r="R23" s="6">
        <f t="shared" si="7"/>
        <v>1</v>
      </c>
      <c r="S23" s="19">
        <v>7</v>
      </c>
      <c r="T23" s="2">
        <v>10.4</v>
      </c>
      <c r="U23" s="2">
        <v>4.8</v>
      </c>
      <c r="V23" s="19">
        <v>9</v>
      </c>
      <c r="W23" s="2">
        <v>3.6</v>
      </c>
      <c r="X23" s="43"/>
      <c r="Y23" s="49">
        <v>1</v>
      </c>
    </row>
    <row r="24" spans="1:25">
      <c r="A24" s="60" t="s">
        <v>57</v>
      </c>
      <c r="B24" s="8">
        <v>41120</v>
      </c>
      <c r="C24" s="60" t="s">
        <v>133</v>
      </c>
      <c r="D24" s="19">
        <v>7</v>
      </c>
      <c r="E24" s="19">
        <v>9</v>
      </c>
      <c r="F24" s="14">
        <v>60</v>
      </c>
      <c r="H24" s="2">
        <f t="shared" si="0"/>
        <v>243</v>
      </c>
      <c r="I24" s="2">
        <f t="shared" si="1"/>
        <v>0</v>
      </c>
      <c r="J24" s="19">
        <v>2</v>
      </c>
      <c r="K24" s="14">
        <v>40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243</v>
      </c>
      <c r="Q24" s="19">
        <f t="shared" si="6"/>
        <v>1</v>
      </c>
      <c r="R24" s="6">
        <f t="shared" si="7"/>
        <v>1</v>
      </c>
      <c r="S24" s="19">
        <v>9</v>
      </c>
      <c r="T24" s="2">
        <v>8.1</v>
      </c>
      <c r="U24" s="2">
        <v>4.3</v>
      </c>
      <c r="V24" s="19">
        <v>2</v>
      </c>
      <c r="W24" s="2">
        <v>5.5</v>
      </c>
      <c r="X24" s="43"/>
      <c r="Y24" s="49">
        <v>1</v>
      </c>
    </row>
    <row r="25" spans="1:25">
      <c r="A25" s="60" t="s">
        <v>58</v>
      </c>
      <c r="B25" s="8">
        <v>41120</v>
      </c>
      <c r="C25" s="60" t="s">
        <v>104</v>
      </c>
      <c r="D25" s="19">
        <v>9</v>
      </c>
      <c r="E25" s="19">
        <v>5</v>
      </c>
      <c r="F25" s="14">
        <v>60</v>
      </c>
      <c r="H25" s="2">
        <f t="shared" si="0"/>
        <v>0</v>
      </c>
      <c r="I25" s="2">
        <f t="shared" si="1"/>
        <v>0</v>
      </c>
      <c r="J25" s="19">
        <v>1</v>
      </c>
      <c r="K25" s="14">
        <v>40</v>
      </c>
      <c r="M25" s="2">
        <f t="shared" si="2"/>
        <v>0</v>
      </c>
      <c r="N25" s="2">
        <f t="shared" si="3"/>
        <v>0</v>
      </c>
      <c r="O25" s="17">
        <f t="shared" si="4"/>
        <v>100</v>
      </c>
      <c r="P25" s="2">
        <f t="shared" si="5"/>
        <v>0</v>
      </c>
      <c r="Q25" s="19">
        <f t="shared" si="6"/>
        <v>1</v>
      </c>
      <c r="R25" s="6">
        <f t="shared" si="7"/>
        <v>0</v>
      </c>
      <c r="S25" s="19">
        <v>6</v>
      </c>
      <c r="T25" s="2">
        <v>7.6</v>
      </c>
      <c r="U25" s="2">
        <v>4.8</v>
      </c>
      <c r="V25" s="19">
        <v>4</v>
      </c>
      <c r="W25" s="2">
        <v>8.1999999999999993</v>
      </c>
      <c r="X25" s="43"/>
      <c r="Y25" s="49">
        <v>1</v>
      </c>
    </row>
    <row r="26" spans="1:25">
      <c r="A26" s="60" t="s">
        <v>59</v>
      </c>
      <c r="B26" s="8">
        <v>41121</v>
      </c>
      <c r="C26" s="60" t="s">
        <v>92</v>
      </c>
      <c r="D26" s="19">
        <v>4</v>
      </c>
      <c r="E26" s="19">
        <v>2</v>
      </c>
      <c r="F26" s="14">
        <v>50</v>
      </c>
      <c r="H26" s="2">
        <f t="shared" si="0"/>
        <v>0</v>
      </c>
      <c r="I26" s="2">
        <f t="shared" si="1"/>
        <v>0</v>
      </c>
      <c r="J26" s="19">
        <v>7</v>
      </c>
      <c r="K26" s="14">
        <v>50</v>
      </c>
      <c r="M26" s="2">
        <f t="shared" si="2"/>
        <v>0</v>
      </c>
      <c r="N26" s="2">
        <f t="shared" si="3"/>
        <v>0</v>
      </c>
      <c r="O26" s="17">
        <f t="shared" si="4"/>
        <v>100</v>
      </c>
      <c r="P26" s="2">
        <f t="shared" si="5"/>
        <v>0</v>
      </c>
      <c r="Q26" s="19">
        <f t="shared" si="6"/>
        <v>1</v>
      </c>
      <c r="R26" s="6">
        <f t="shared" si="7"/>
        <v>0</v>
      </c>
      <c r="S26" s="19">
        <v>4</v>
      </c>
      <c r="T26" s="2">
        <v>35</v>
      </c>
      <c r="U26" s="2">
        <v>13.8</v>
      </c>
      <c r="V26" s="19">
        <v>1</v>
      </c>
      <c r="W26" s="2">
        <v>22</v>
      </c>
      <c r="X26" s="43"/>
      <c r="Y26" s="49">
        <v>1</v>
      </c>
    </row>
    <row r="27" spans="1:25">
      <c r="A27" s="60" t="s">
        <v>60</v>
      </c>
      <c r="B27" s="8">
        <v>41121</v>
      </c>
      <c r="C27" s="60" t="s">
        <v>92</v>
      </c>
      <c r="D27" s="19">
        <v>5</v>
      </c>
      <c r="E27" s="19">
        <v>1</v>
      </c>
      <c r="F27" s="14">
        <v>70</v>
      </c>
      <c r="H27" s="2">
        <f t="shared" si="0"/>
        <v>0</v>
      </c>
      <c r="I27" s="2">
        <f t="shared" si="1"/>
        <v>0</v>
      </c>
      <c r="J27" s="19">
        <v>3</v>
      </c>
      <c r="K27" s="14">
        <v>30</v>
      </c>
      <c r="M27" s="2">
        <f t="shared" si="2"/>
        <v>147</v>
      </c>
      <c r="N27" s="2">
        <f t="shared" si="3"/>
        <v>0</v>
      </c>
      <c r="O27" s="17">
        <f t="shared" si="4"/>
        <v>100</v>
      </c>
      <c r="P27" s="2">
        <f t="shared" si="5"/>
        <v>147</v>
      </c>
      <c r="Q27" s="19">
        <f t="shared" si="6"/>
        <v>1</v>
      </c>
      <c r="R27" s="6">
        <f t="shared" si="7"/>
        <v>1</v>
      </c>
      <c r="S27" s="19">
        <v>3</v>
      </c>
      <c r="T27" s="2">
        <v>9.8000000000000007</v>
      </c>
      <c r="U27" s="2">
        <v>5.2</v>
      </c>
      <c r="V27" s="19">
        <v>9</v>
      </c>
      <c r="W27" s="2">
        <v>6.6</v>
      </c>
      <c r="X27" s="43"/>
      <c r="Y27" s="49">
        <v>1</v>
      </c>
    </row>
    <row r="28" spans="1:25">
      <c r="A28" s="60" t="s">
        <v>61</v>
      </c>
      <c r="B28" s="8"/>
      <c r="C28" s="60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60" t="s">
        <v>62</v>
      </c>
      <c r="B29" s="8"/>
      <c r="C29" s="60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60" t="s">
        <v>63</v>
      </c>
      <c r="B30" s="8"/>
      <c r="C30" s="60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60" t="s">
        <v>64</v>
      </c>
      <c r="B31" s="8"/>
      <c r="C31" s="60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60" t="s">
        <v>65</v>
      </c>
      <c r="B32" s="8"/>
      <c r="C32" s="60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60" t="s">
        <v>66</v>
      </c>
      <c r="B33" s="8"/>
      <c r="C33" s="60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60" t="s">
        <v>67</v>
      </c>
      <c r="B34" s="8"/>
      <c r="C34" s="60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1185</v>
      </c>
      <c r="G36" s="14">
        <f>SUM(G5:G35)</f>
        <v>25</v>
      </c>
      <c r="H36" s="14">
        <f>SUM(H5:H35)</f>
        <v>1674.5</v>
      </c>
      <c r="I36" s="14">
        <f>SUM(I5:I35)</f>
        <v>52.5</v>
      </c>
      <c r="J36" s="76"/>
      <c r="K36" s="2">
        <f t="shared" ref="K36:N36" si="8">SUM(K5:K35)</f>
        <v>765</v>
      </c>
      <c r="L36" s="14">
        <f t="shared" si="8"/>
        <v>25</v>
      </c>
      <c r="M36" s="14">
        <f t="shared" si="8"/>
        <v>583</v>
      </c>
      <c r="N36" s="14">
        <f t="shared" si="8"/>
        <v>0</v>
      </c>
      <c r="O36" s="17">
        <f>SUM(O5:O35)</f>
        <v>2000</v>
      </c>
      <c r="P36" s="2">
        <f>SUM(P5:P35)</f>
        <v>2310</v>
      </c>
      <c r="Q36" s="19">
        <f>SUM(Q5:Q35)</f>
        <v>20</v>
      </c>
      <c r="R36" s="19">
        <f>SUM(R5:R35)</f>
        <v>10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2310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1950</v>
      </c>
      <c r="L39" s="14">
        <f>G36+L36</f>
        <v>50</v>
      </c>
      <c r="M39" s="14">
        <f>O36</f>
        <v>2000</v>
      </c>
      <c r="O39" s="21" t="s">
        <v>22</v>
      </c>
      <c r="P39" s="23">
        <f>IF(R36=0,0,R36/Q36)</f>
        <v>0.5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2257.5</v>
      </c>
      <c r="L40" s="80">
        <f>I36+N36</f>
        <v>52.5</v>
      </c>
      <c r="M40" s="80">
        <f>P36</f>
        <v>2310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307.5</v>
      </c>
      <c r="L41" s="14">
        <f>L40-L39</f>
        <v>2.5</v>
      </c>
      <c r="M41" s="14">
        <f>M40-M39</f>
        <v>310</v>
      </c>
      <c r="O41" s="21" t="s">
        <v>26</v>
      </c>
      <c r="P41" s="22">
        <f>P38*P39</f>
        <v>1155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0.15769230769230769</v>
      </c>
      <c r="L42" s="82">
        <f>L41/MAX(1,L39)</f>
        <v>0.05</v>
      </c>
      <c r="M42" s="82">
        <f>M41/MAX(1,M39)</f>
        <v>0.155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60" t="s">
        <v>9</v>
      </c>
      <c r="B46" s="8">
        <v>41093</v>
      </c>
      <c r="C46" s="60" t="s">
        <v>92</v>
      </c>
      <c r="D46" s="19">
        <v>5</v>
      </c>
      <c r="E46" s="19">
        <v>10</v>
      </c>
      <c r="F46" s="14">
        <v>50</v>
      </c>
      <c r="G46" s="14">
        <v>50</v>
      </c>
      <c r="H46" s="2">
        <f>IF(E46=S46,F46/2*MIN(T46,42),0)*Y46</f>
        <v>0</v>
      </c>
      <c r="I46" s="2">
        <f>IF(E46=S46,G46/2*MIN(U46,22),IF(E46=V46,G46/2*MIN(W46,22),0))*Y46</f>
        <v>0</v>
      </c>
      <c r="J46" s="19"/>
      <c r="K46" s="14"/>
      <c r="M46" s="2">
        <f>IF(J46=S46,K46/2*MIN(T46,42),0)*Y46</f>
        <v>0</v>
      </c>
      <c r="N46" s="2">
        <f>IF(J46=S46,L46/2*MIN(U46,22),IF(J46=V46,L46/2*MIN(W46,22),0))*Y46</f>
        <v>0</v>
      </c>
      <c r="O46" s="17">
        <f>F46+G46+K46+L46</f>
        <v>100</v>
      </c>
      <c r="P46" s="2">
        <f>(H46+I46+M46+N46)</f>
        <v>0</v>
      </c>
      <c r="Q46" s="19">
        <f>IF(B46&gt;1/1/2000,1,0)</f>
        <v>1</v>
      </c>
      <c r="R46" s="6">
        <f>IF(H46&gt;0,1,IF(I46&gt;0,1,IF(M46&gt;0,1,IF(N46&gt;0,1,0))))</f>
        <v>0</v>
      </c>
      <c r="S46" s="19">
        <v>3</v>
      </c>
      <c r="T46" s="2">
        <v>27.6</v>
      </c>
      <c r="U46" s="2">
        <v>12.6</v>
      </c>
      <c r="V46" s="19">
        <v>1</v>
      </c>
      <c r="W46" s="2">
        <v>14.4</v>
      </c>
      <c r="X46" s="43"/>
      <c r="Y46" s="49">
        <v>1</v>
      </c>
    </row>
    <row r="47" spans="1:25">
      <c r="A47" s="60" t="s">
        <v>39</v>
      </c>
      <c r="B47" s="8">
        <v>41095</v>
      </c>
      <c r="C47" s="60" t="s">
        <v>92</v>
      </c>
      <c r="D47" s="19">
        <v>6</v>
      </c>
      <c r="E47" s="19">
        <v>1</v>
      </c>
      <c r="F47" s="14">
        <v>25</v>
      </c>
      <c r="G47" s="14">
        <v>25</v>
      </c>
      <c r="H47" s="2">
        <f>IF(E47=S47,F47/2*MIN(T47,42),0)*Y47</f>
        <v>0</v>
      </c>
      <c r="I47" s="2">
        <f>IF(E47=S47,G47/2*MIN(U47,22),IF(E47=V47,G47/2*MIN(W47,22),0))*Y47</f>
        <v>0</v>
      </c>
      <c r="J47" s="19">
        <v>4</v>
      </c>
      <c r="K47" s="14">
        <v>25</v>
      </c>
      <c r="L47" s="14">
        <v>25</v>
      </c>
      <c r="M47" s="2">
        <f>IF(J47=S47,K47/2*MIN(T47,42),0)*Y47</f>
        <v>0</v>
      </c>
      <c r="N47" s="2">
        <f>IF(J47=S47,L47/2*MIN(U47,22),IF(J47=V47,L47/2*MIN(W47,22),0))*Y47</f>
        <v>0</v>
      </c>
      <c r="O47" s="17">
        <f>F47+G47+K47+L47</f>
        <v>100</v>
      </c>
      <c r="P47" s="2">
        <f>(H47+I47+M47+N47)</f>
        <v>0</v>
      </c>
      <c r="Q47" s="19">
        <f>IF(B47&gt;1/1/2000,1,0)</f>
        <v>1</v>
      </c>
      <c r="R47" s="6">
        <f>IF(H47&gt;0,1,IF(I47&gt;0,1,IF(M47&gt;0,1,IF(N47&gt;0,1,0))))</f>
        <v>0</v>
      </c>
      <c r="S47" s="19">
        <v>5</v>
      </c>
      <c r="T47" s="2">
        <v>8.4</v>
      </c>
      <c r="U47" s="2">
        <v>3.6</v>
      </c>
      <c r="V47" s="19">
        <v>2</v>
      </c>
      <c r="W47" s="2">
        <v>3.4</v>
      </c>
      <c r="X47" s="43"/>
      <c r="Y47" s="49">
        <v>1</v>
      </c>
    </row>
    <row r="48" spans="1:25">
      <c r="A48" s="60" t="s">
        <v>40</v>
      </c>
      <c r="B48" s="8">
        <v>41096</v>
      </c>
      <c r="C48" s="60" t="s">
        <v>94</v>
      </c>
      <c r="D48" s="19">
        <v>1</v>
      </c>
      <c r="E48" s="19">
        <v>3</v>
      </c>
      <c r="F48" s="14">
        <v>50</v>
      </c>
      <c r="G48" s="14">
        <v>50</v>
      </c>
      <c r="H48" s="2">
        <f>IF(E48=S48,F48/2*MIN(T48,42),0)*Y48</f>
        <v>0</v>
      </c>
      <c r="I48" s="2">
        <f>IF(E48=S48,G48/2*MIN(U48,22),IF(E48=V48,G48/2*MIN(W48,22),0))*Y48</f>
        <v>0</v>
      </c>
      <c r="J48" s="19"/>
      <c r="K48" s="14"/>
      <c r="M48" s="2">
        <f>IF(J48=S48,K48/2*MIN(T48,42),0)*Y48</f>
        <v>0</v>
      </c>
      <c r="N48" s="2">
        <f>IF(J48=S48,L48/2*MIN(U48,22),IF(J48=V48,L48/2*MIN(W48,22),0))*Y48</f>
        <v>0</v>
      </c>
      <c r="O48" s="17">
        <f>F48+G48+K48+L48</f>
        <v>100</v>
      </c>
      <c r="P48" s="2">
        <f>(H48+I48+M48+N48)</f>
        <v>0</v>
      </c>
      <c r="Q48" s="19">
        <f>IF(B48&gt;1/1/2000,1,0)</f>
        <v>1</v>
      </c>
      <c r="R48" s="6">
        <f>IF(H48&gt;0,1,IF(I48&gt;0,1,IF(M48&gt;0,1,IF(N48&gt;0,1,0))))</f>
        <v>0</v>
      </c>
      <c r="S48" s="19">
        <v>6</v>
      </c>
      <c r="T48" s="2">
        <v>33.200000000000003</v>
      </c>
      <c r="U48" s="2">
        <v>15.2</v>
      </c>
      <c r="V48" s="19">
        <v>4</v>
      </c>
      <c r="W48" s="2">
        <v>10.8</v>
      </c>
      <c r="X48" s="43"/>
      <c r="Y48" s="49">
        <v>1</v>
      </c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23</v>
      </c>
      <c r="R50" s="55">
        <f>SUM(R36:R49)</f>
        <v>10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71" priority="14" operator="lessThan">
      <formula>0</formula>
    </cfRule>
  </conditionalFormatting>
  <conditionalFormatting sqref="L45">
    <cfRule type="cellIs" dxfId="170" priority="13" operator="lessThan">
      <formula>0</formula>
    </cfRule>
  </conditionalFormatting>
  <conditionalFormatting sqref="M45">
    <cfRule type="cellIs" dxfId="169" priority="12" operator="lessThan">
      <formula>0</formula>
    </cfRule>
  </conditionalFormatting>
  <conditionalFormatting sqref="K45">
    <cfRule type="cellIs" dxfId="168" priority="11" operator="lessThan">
      <formula>0</formula>
    </cfRule>
  </conditionalFormatting>
  <conditionalFormatting sqref="L45">
    <cfRule type="cellIs" dxfId="167" priority="10" operator="lessThan">
      <formula>0</formula>
    </cfRule>
  </conditionalFormatting>
  <conditionalFormatting sqref="M45">
    <cfRule type="cellIs" dxfId="166" priority="9" operator="lessThan">
      <formula>0</formula>
    </cfRule>
  </conditionalFormatting>
  <conditionalFormatting sqref="K41">
    <cfRule type="cellIs" dxfId="165" priority="8" operator="lessThan">
      <formula>0</formula>
    </cfRule>
  </conditionalFormatting>
  <conditionalFormatting sqref="L41">
    <cfRule type="cellIs" dxfId="164" priority="7" operator="lessThan">
      <formula>0</formula>
    </cfRule>
  </conditionalFormatting>
  <conditionalFormatting sqref="M41">
    <cfRule type="cellIs" dxfId="163" priority="6" operator="lessThan">
      <formula>0</formula>
    </cfRule>
  </conditionalFormatting>
  <conditionalFormatting sqref="K42">
    <cfRule type="cellIs" dxfId="162" priority="5" operator="lessThan">
      <formula>0</formula>
    </cfRule>
  </conditionalFormatting>
  <conditionalFormatting sqref="L42">
    <cfRule type="cellIs" dxfId="161" priority="4" operator="lessThan">
      <formula>0</formula>
    </cfRule>
  </conditionalFormatting>
  <conditionalFormatting sqref="M42">
    <cfRule type="cellIs" dxfId="160" priority="3" operator="lessThan">
      <formula>0</formula>
    </cfRule>
  </conditionalFormatting>
  <conditionalFormatting sqref="L42">
    <cfRule type="cellIs" dxfId="159" priority="2" operator="lessThan">
      <formula>0</formula>
    </cfRule>
  </conditionalFormatting>
  <conditionalFormatting sqref="M42">
    <cfRule type="cellIs" dxfId="158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Y136"/>
  <sheetViews>
    <sheetView topLeftCell="A12" zoomScaleNormal="100" workbookViewId="0">
      <selection activeCell="W25" sqref="W25"/>
    </sheetView>
  </sheetViews>
  <sheetFormatPr defaultRowHeight="15"/>
  <cols>
    <col min="1" max="1" width="7.7109375" style="60" customWidth="1"/>
    <col min="2" max="2" width="11.140625" customWidth="1"/>
    <col min="3" max="3" width="7.42578125" customWidth="1"/>
    <col min="4" max="4" width="7.140625" customWidth="1"/>
    <col min="5" max="5" width="8" style="6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79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1" t="s">
        <v>14</v>
      </c>
      <c r="W4" s="12" t="s">
        <v>7</v>
      </c>
      <c r="X4" s="41" t="s">
        <v>23</v>
      </c>
      <c r="Y4" s="9" t="s">
        <v>38</v>
      </c>
    </row>
    <row r="5" spans="1:25">
      <c r="A5" s="60" t="s">
        <v>9</v>
      </c>
      <c r="B5" s="8">
        <v>41091</v>
      </c>
      <c r="C5" s="60" t="s">
        <v>83</v>
      </c>
      <c r="D5" s="19">
        <v>9</v>
      </c>
      <c r="E5" s="19">
        <v>2</v>
      </c>
      <c r="G5" s="14">
        <v>50</v>
      </c>
      <c r="H5" s="2">
        <f>IF(E5=S5,F5/2*MIN(T5,42),0)*Y5</f>
        <v>0</v>
      </c>
      <c r="I5" s="2">
        <f>IF(E5=S5,G5/2*MIN(U5,22),IF(E5=V5,G5/2*MIN(W5,22),0))*Y5</f>
        <v>270</v>
      </c>
      <c r="J5" s="19">
        <v>5</v>
      </c>
      <c r="K5" s="14"/>
      <c r="L5" s="14">
        <v>50</v>
      </c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270</v>
      </c>
      <c r="Q5" s="19">
        <f>IF(B5&gt;1/1/2000,1,0)</f>
        <v>1</v>
      </c>
      <c r="R5" s="6">
        <f>IF(H5&gt;0,1,IF(I5&gt;0,1,IF(M5&gt;0,1,IF(N5&gt;0,1,0))))</f>
        <v>1</v>
      </c>
      <c r="S5" s="19">
        <v>2</v>
      </c>
      <c r="T5" s="2">
        <v>23.8</v>
      </c>
      <c r="U5" s="2">
        <v>10.8</v>
      </c>
      <c r="V5" s="19">
        <v>3</v>
      </c>
      <c r="W5" s="2">
        <v>3.6</v>
      </c>
      <c r="X5" s="43"/>
      <c r="Y5" s="49">
        <v>1</v>
      </c>
    </row>
    <row r="6" spans="1:25">
      <c r="A6" s="60" t="s">
        <v>39</v>
      </c>
      <c r="B6" s="8">
        <v>41097</v>
      </c>
      <c r="C6" s="60" t="s">
        <v>86</v>
      </c>
      <c r="D6" s="19">
        <v>9</v>
      </c>
      <c r="E6" s="19">
        <v>2</v>
      </c>
      <c r="G6" s="14">
        <v>50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97.5</v>
      </c>
      <c r="J6" s="19">
        <v>3</v>
      </c>
      <c r="K6" s="14"/>
      <c r="L6" s="14">
        <v>50</v>
      </c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100</v>
      </c>
      <c r="P6" s="2">
        <f t="shared" ref="P6:P34" si="5">(H6+I6+M6+N6)</f>
        <v>97.5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6</v>
      </c>
      <c r="T6" s="2">
        <v>2.8</v>
      </c>
      <c r="U6" s="2">
        <v>2.2000000000000002</v>
      </c>
      <c r="V6" s="19">
        <v>2</v>
      </c>
      <c r="W6" s="2">
        <v>2.6</v>
      </c>
      <c r="X6" s="43"/>
      <c r="Y6" s="49">
        <v>1.5</v>
      </c>
    </row>
    <row r="7" spans="1:25">
      <c r="A7" s="60" t="s">
        <v>40</v>
      </c>
      <c r="B7" s="8">
        <v>41097</v>
      </c>
      <c r="C7" s="60" t="s">
        <v>105</v>
      </c>
      <c r="D7" s="19">
        <v>8</v>
      </c>
      <c r="E7" s="19">
        <v>5</v>
      </c>
      <c r="G7" s="14">
        <v>100</v>
      </c>
      <c r="H7" s="2">
        <f t="shared" si="0"/>
        <v>0</v>
      </c>
      <c r="I7" s="2">
        <f t="shared" si="1"/>
        <v>360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360</v>
      </c>
      <c r="Q7" s="19">
        <f t="shared" si="6"/>
        <v>1</v>
      </c>
      <c r="R7" s="6">
        <f t="shared" si="7"/>
        <v>1</v>
      </c>
      <c r="S7" s="19">
        <v>5</v>
      </c>
      <c r="T7" s="2">
        <v>24</v>
      </c>
      <c r="U7" s="2">
        <v>7.2</v>
      </c>
      <c r="V7" s="19">
        <v>3</v>
      </c>
      <c r="W7" s="2">
        <v>2.6</v>
      </c>
      <c r="X7" s="43"/>
      <c r="Y7" s="49">
        <v>1</v>
      </c>
    </row>
    <row r="8" spans="1:25">
      <c r="A8" s="60" t="s">
        <v>41</v>
      </c>
      <c r="B8" s="8">
        <v>41097</v>
      </c>
      <c r="C8" s="60" t="s">
        <v>86</v>
      </c>
      <c r="D8" s="19">
        <v>8</v>
      </c>
      <c r="E8" s="19">
        <v>8</v>
      </c>
      <c r="G8" s="14">
        <v>100</v>
      </c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5</v>
      </c>
      <c r="T8" s="2">
        <v>8</v>
      </c>
      <c r="U8" s="2">
        <v>3.8</v>
      </c>
      <c r="V8" s="19">
        <v>7</v>
      </c>
      <c r="W8" s="2">
        <v>7.2</v>
      </c>
      <c r="X8" s="43"/>
      <c r="Y8" s="49">
        <v>1</v>
      </c>
    </row>
    <row r="9" spans="1:25">
      <c r="A9" s="60" t="s">
        <v>42</v>
      </c>
      <c r="B9" s="8">
        <v>41099</v>
      </c>
      <c r="C9" s="60" t="s">
        <v>90</v>
      </c>
      <c r="D9" s="19">
        <v>9</v>
      </c>
      <c r="E9" s="19">
        <v>2</v>
      </c>
      <c r="G9" s="14">
        <v>50</v>
      </c>
      <c r="H9" s="2">
        <f t="shared" si="0"/>
        <v>0</v>
      </c>
      <c r="I9" s="2">
        <f t="shared" si="1"/>
        <v>100</v>
      </c>
      <c r="J9" s="19">
        <v>4</v>
      </c>
      <c r="K9" s="14"/>
      <c r="L9" s="14">
        <v>50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100</v>
      </c>
      <c r="Q9" s="19">
        <f t="shared" si="6"/>
        <v>1</v>
      </c>
      <c r="R9" s="6">
        <f t="shared" si="7"/>
        <v>1</v>
      </c>
      <c r="S9" s="19">
        <v>2</v>
      </c>
      <c r="T9" s="2">
        <v>8.4</v>
      </c>
      <c r="U9" s="2">
        <v>4</v>
      </c>
      <c r="V9" s="19">
        <v>3</v>
      </c>
      <c r="W9" s="2">
        <v>6.6</v>
      </c>
      <c r="X9" s="43"/>
      <c r="Y9" s="49">
        <v>1</v>
      </c>
    </row>
    <row r="10" spans="1:25">
      <c r="A10" s="60" t="s">
        <v>43</v>
      </c>
      <c r="B10" s="8">
        <v>41100</v>
      </c>
      <c r="C10" s="60" t="s">
        <v>90</v>
      </c>
      <c r="D10" s="19">
        <v>7</v>
      </c>
      <c r="E10" s="19">
        <v>12</v>
      </c>
      <c r="F10" s="14">
        <v>20</v>
      </c>
      <c r="H10" s="2">
        <f t="shared" si="0"/>
        <v>0</v>
      </c>
      <c r="I10" s="2">
        <f t="shared" si="1"/>
        <v>0</v>
      </c>
      <c r="J10" s="19">
        <v>5</v>
      </c>
      <c r="K10" s="14">
        <v>40</v>
      </c>
      <c r="L10" s="14">
        <v>40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3</v>
      </c>
      <c r="T10" s="2">
        <v>8.6</v>
      </c>
      <c r="U10" s="2">
        <v>4.4000000000000004</v>
      </c>
      <c r="V10" s="19">
        <v>4</v>
      </c>
      <c r="W10" s="2">
        <v>6.4</v>
      </c>
      <c r="X10" s="43"/>
      <c r="Y10" s="49">
        <v>1</v>
      </c>
    </row>
    <row r="11" spans="1:25">
      <c r="A11" s="60" t="s">
        <v>44</v>
      </c>
      <c r="B11" s="8">
        <v>41100</v>
      </c>
      <c r="C11" s="60" t="s">
        <v>90</v>
      </c>
      <c r="D11" s="19">
        <v>8</v>
      </c>
      <c r="E11" s="19">
        <v>2</v>
      </c>
      <c r="F11" s="14">
        <v>50</v>
      </c>
      <c r="H11" s="2">
        <f t="shared" si="0"/>
        <v>0</v>
      </c>
      <c r="I11" s="2">
        <f t="shared" si="1"/>
        <v>0</v>
      </c>
      <c r="J11" s="19">
        <v>4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0</v>
      </c>
      <c r="Q11" s="19">
        <f t="shared" si="6"/>
        <v>1</v>
      </c>
      <c r="R11" s="6">
        <f t="shared" si="7"/>
        <v>0</v>
      </c>
      <c r="S11" s="19">
        <v>3</v>
      </c>
      <c r="T11" s="2">
        <v>5.6</v>
      </c>
      <c r="U11" s="2">
        <v>3</v>
      </c>
      <c r="V11" s="19">
        <v>1</v>
      </c>
      <c r="W11" s="2">
        <v>4.4000000000000004</v>
      </c>
      <c r="X11" s="43"/>
      <c r="Y11" s="49">
        <v>1</v>
      </c>
    </row>
    <row r="12" spans="1:25">
      <c r="A12" s="60" t="s">
        <v>45</v>
      </c>
      <c r="B12" s="8">
        <v>41100</v>
      </c>
      <c r="C12" s="60" t="s">
        <v>90</v>
      </c>
      <c r="D12" s="19">
        <v>9</v>
      </c>
      <c r="E12" s="19">
        <v>5</v>
      </c>
      <c r="G12" s="14">
        <v>50</v>
      </c>
      <c r="H12" s="2">
        <f t="shared" si="0"/>
        <v>0</v>
      </c>
      <c r="I12" s="2">
        <f t="shared" si="1"/>
        <v>0</v>
      </c>
      <c r="J12" s="19">
        <v>6</v>
      </c>
      <c r="K12" s="14"/>
      <c r="L12" s="14">
        <v>50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2</v>
      </c>
      <c r="T12" s="2">
        <v>3.4</v>
      </c>
      <c r="U12" s="2">
        <v>2.4</v>
      </c>
      <c r="V12" s="19">
        <v>1</v>
      </c>
      <c r="W12" s="2">
        <v>6</v>
      </c>
      <c r="X12" s="43"/>
      <c r="Y12" s="49">
        <v>1</v>
      </c>
    </row>
    <row r="13" spans="1:25">
      <c r="A13" s="60" t="s">
        <v>46</v>
      </c>
      <c r="B13" s="8">
        <v>41101</v>
      </c>
      <c r="C13" s="60" t="s">
        <v>111</v>
      </c>
      <c r="D13" s="19">
        <v>8</v>
      </c>
      <c r="E13" s="19">
        <v>1</v>
      </c>
      <c r="F13" s="14">
        <v>50</v>
      </c>
      <c r="G13" s="14">
        <v>50</v>
      </c>
      <c r="H13" s="2">
        <f t="shared" si="0"/>
        <v>125</v>
      </c>
      <c r="I13" s="2">
        <f t="shared" si="1"/>
        <v>60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185</v>
      </c>
      <c r="Q13" s="19">
        <f t="shared" si="6"/>
        <v>1</v>
      </c>
      <c r="R13" s="6">
        <f t="shared" si="7"/>
        <v>1</v>
      </c>
      <c r="S13" s="19">
        <v>1</v>
      </c>
      <c r="T13" s="2">
        <v>5</v>
      </c>
      <c r="U13" s="2">
        <v>2.4</v>
      </c>
      <c r="V13" s="19">
        <v>7</v>
      </c>
      <c r="W13" s="2">
        <v>3.6</v>
      </c>
      <c r="X13" s="43"/>
      <c r="Y13" s="49">
        <v>1</v>
      </c>
    </row>
    <row r="14" spans="1:25">
      <c r="A14" s="60" t="s">
        <v>47</v>
      </c>
      <c r="B14" s="8">
        <v>41103</v>
      </c>
      <c r="C14" s="60" t="s">
        <v>114</v>
      </c>
      <c r="D14" s="19">
        <v>4</v>
      </c>
      <c r="E14" s="19">
        <v>5</v>
      </c>
      <c r="F14" s="14">
        <v>30</v>
      </c>
      <c r="G14" s="14">
        <v>70</v>
      </c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6</v>
      </c>
      <c r="T14" s="2">
        <v>13.2</v>
      </c>
      <c r="U14" s="2">
        <v>4.5999999999999996</v>
      </c>
      <c r="V14" s="19">
        <v>4</v>
      </c>
      <c r="W14" s="2">
        <v>2.8</v>
      </c>
      <c r="X14" s="43"/>
      <c r="Y14" s="49">
        <v>1</v>
      </c>
    </row>
    <row r="15" spans="1:25">
      <c r="A15" s="60" t="s">
        <v>48</v>
      </c>
      <c r="B15" s="8">
        <v>41103</v>
      </c>
      <c r="C15" s="60" t="s">
        <v>114</v>
      </c>
      <c r="D15" s="19">
        <v>5</v>
      </c>
      <c r="E15" s="19">
        <v>7</v>
      </c>
      <c r="G15" s="14">
        <v>50</v>
      </c>
      <c r="H15" s="2">
        <f t="shared" si="0"/>
        <v>0</v>
      </c>
      <c r="I15" s="2">
        <f t="shared" si="1"/>
        <v>0</v>
      </c>
      <c r="J15" s="19">
        <v>10</v>
      </c>
      <c r="K15" s="14"/>
      <c r="L15" s="14">
        <v>50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2</v>
      </c>
      <c r="T15" s="2">
        <v>16.2</v>
      </c>
      <c r="U15" s="2">
        <v>6.4</v>
      </c>
      <c r="V15" s="19">
        <v>11</v>
      </c>
      <c r="W15" s="2">
        <v>4.2</v>
      </c>
      <c r="X15" s="43"/>
      <c r="Y15" s="49">
        <v>1</v>
      </c>
    </row>
    <row r="16" spans="1:25">
      <c r="A16" s="60" t="s">
        <v>49</v>
      </c>
      <c r="B16" s="8">
        <v>41103</v>
      </c>
      <c r="C16" s="60" t="s">
        <v>114</v>
      </c>
      <c r="D16" s="19">
        <v>7</v>
      </c>
      <c r="E16" s="19">
        <v>10</v>
      </c>
      <c r="F16" s="14">
        <v>100</v>
      </c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2</v>
      </c>
      <c r="T16" s="2">
        <v>33.4</v>
      </c>
      <c r="U16" s="2">
        <v>12</v>
      </c>
      <c r="V16" s="19">
        <v>4</v>
      </c>
      <c r="W16" s="2">
        <v>16.399999999999999</v>
      </c>
      <c r="X16" s="43"/>
      <c r="Y16" s="49">
        <v>1</v>
      </c>
    </row>
    <row r="17" spans="1:25">
      <c r="A17" s="60" t="s">
        <v>50</v>
      </c>
      <c r="B17" s="8">
        <v>41107</v>
      </c>
      <c r="C17" s="60" t="s">
        <v>107</v>
      </c>
      <c r="D17" s="19">
        <v>8</v>
      </c>
      <c r="E17" s="19">
        <v>2</v>
      </c>
      <c r="F17" s="14">
        <v>50</v>
      </c>
      <c r="G17" s="14">
        <v>50</v>
      </c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6</v>
      </c>
      <c r="T17" s="2">
        <v>15</v>
      </c>
      <c r="U17" s="2">
        <v>7.5</v>
      </c>
      <c r="V17" s="19">
        <v>7</v>
      </c>
      <c r="W17" s="2">
        <v>4.2</v>
      </c>
      <c r="X17" s="43"/>
      <c r="Y17" s="49">
        <v>1</v>
      </c>
    </row>
    <row r="18" spans="1:25">
      <c r="A18" s="60" t="s">
        <v>51</v>
      </c>
      <c r="B18" s="8">
        <v>41111</v>
      </c>
      <c r="C18" s="60" t="s">
        <v>133</v>
      </c>
      <c r="D18" s="19">
        <v>1</v>
      </c>
      <c r="E18" s="19">
        <v>4</v>
      </c>
      <c r="F18" s="14">
        <v>100</v>
      </c>
      <c r="H18" s="2">
        <f t="shared" si="0"/>
        <v>395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395</v>
      </c>
      <c r="Q18" s="19">
        <f t="shared" si="6"/>
        <v>1</v>
      </c>
      <c r="R18" s="6">
        <f t="shared" si="7"/>
        <v>1</v>
      </c>
      <c r="S18" s="19">
        <v>4</v>
      </c>
      <c r="T18" s="2">
        <v>7.9</v>
      </c>
      <c r="U18" s="2" t="s">
        <v>146</v>
      </c>
      <c r="V18" s="19">
        <v>5</v>
      </c>
      <c r="W18" s="2">
        <v>4</v>
      </c>
      <c r="X18" s="43"/>
      <c r="Y18" s="49">
        <v>1</v>
      </c>
    </row>
    <row r="19" spans="1:25">
      <c r="A19" s="60" t="s">
        <v>52</v>
      </c>
      <c r="B19" s="8">
        <v>41111</v>
      </c>
      <c r="C19" s="60" t="s">
        <v>133</v>
      </c>
      <c r="D19" s="19">
        <v>9</v>
      </c>
      <c r="E19" s="19">
        <v>2</v>
      </c>
      <c r="F19" s="14">
        <v>50</v>
      </c>
      <c r="H19" s="2">
        <f t="shared" si="0"/>
        <v>318.75</v>
      </c>
      <c r="I19" s="2">
        <f t="shared" si="1"/>
        <v>0</v>
      </c>
      <c r="J19" s="19">
        <v>3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318.75</v>
      </c>
      <c r="Q19" s="19">
        <f t="shared" si="6"/>
        <v>1</v>
      </c>
      <c r="R19" s="6">
        <f t="shared" si="7"/>
        <v>1</v>
      </c>
      <c r="S19" s="19">
        <v>2</v>
      </c>
      <c r="T19" s="2">
        <v>8.5</v>
      </c>
      <c r="U19" s="2">
        <v>4.3</v>
      </c>
      <c r="V19" s="19">
        <v>5</v>
      </c>
      <c r="W19" s="2">
        <v>8.1</v>
      </c>
      <c r="X19" s="43"/>
      <c r="Y19" s="49">
        <v>1.5</v>
      </c>
    </row>
    <row r="20" spans="1:25">
      <c r="A20" s="60" t="s">
        <v>53</v>
      </c>
      <c r="B20" s="8">
        <v>41112</v>
      </c>
      <c r="C20" s="60" t="s">
        <v>104</v>
      </c>
      <c r="D20" s="19">
        <v>3</v>
      </c>
      <c r="E20" s="19">
        <v>7</v>
      </c>
      <c r="F20" s="14">
        <v>100</v>
      </c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0</v>
      </c>
      <c r="Q20" s="19">
        <f t="shared" si="6"/>
        <v>1</v>
      </c>
      <c r="R20" s="6">
        <f t="shared" si="7"/>
        <v>0</v>
      </c>
      <c r="S20" s="19">
        <v>1</v>
      </c>
      <c r="T20" s="2">
        <v>12.6</v>
      </c>
      <c r="U20" s="2">
        <v>5.6</v>
      </c>
      <c r="V20" s="19">
        <v>7</v>
      </c>
      <c r="W20" s="2">
        <v>6.4</v>
      </c>
      <c r="X20" s="43"/>
      <c r="Y20" s="49">
        <v>1</v>
      </c>
    </row>
    <row r="21" spans="1:25">
      <c r="A21" s="60" t="s">
        <v>54</v>
      </c>
      <c r="B21" s="8">
        <v>41113</v>
      </c>
      <c r="C21" s="60" t="s">
        <v>133</v>
      </c>
      <c r="D21" s="19">
        <v>4</v>
      </c>
      <c r="E21" s="19">
        <v>2</v>
      </c>
      <c r="G21" s="14">
        <v>50</v>
      </c>
      <c r="H21" s="2">
        <f t="shared" si="0"/>
        <v>0</v>
      </c>
      <c r="I21" s="2">
        <f t="shared" si="1"/>
        <v>0</v>
      </c>
      <c r="J21" s="19">
        <v>6</v>
      </c>
      <c r="K21" s="14"/>
      <c r="L21" s="14">
        <v>50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8</v>
      </c>
      <c r="T21" s="2">
        <v>13.2</v>
      </c>
      <c r="U21" s="2">
        <v>6.8</v>
      </c>
      <c r="V21" s="19">
        <v>3</v>
      </c>
      <c r="W21" s="2">
        <v>11.4</v>
      </c>
      <c r="X21" s="43"/>
      <c r="Y21" s="49">
        <v>1</v>
      </c>
    </row>
    <row r="22" spans="1:25">
      <c r="A22" s="60" t="s">
        <v>55</v>
      </c>
      <c r="B22" s="8">
        <v>41113</v>
      </c>
      <c r="C22" s="60" t="s">
        <v>133</v>
      </c>
      <c r="D22" s="19">
        <v>6</v>
      </c>
      <c r="E22" s="19">
        <v>1</v>
      </c>
      <c r="G22" s="14">
        <v>50</v>
      </c>
      <c r="H22" s="2">
        <f t="shared" si="0"/>
        <v>0</v>
      </c>
      <c r="I22" s="2">
        <f t="shared" si="1"/>
        <v>0</v>
      </c>
      <c r="J22" s="19">
        <v>7</v>
      </c>
      <c r="K22" s="14"/>
      <c r="L22" s="14">
        <v>50</v>
      </c>
      <c r="M22" s="2">
        <f t="shared" si="2"/>
        <v>0</v>
      </c>
      <c r="N22" s="2">
        <f t="shared" si="3"/>
        <v>95</v>
      </c>
      <c r="O22" s="17">
        <f t="shared" si="4"/>
        <v>100</v>
      </c>
      <c r="P22" s="2">
        <f t="shared" si="5"/>
        <v>95</v>
      </c>
      <c r="Q22" s="19">
        <f t="shared" si="6"/>
        <v>1</v>
      </c>
      <c r="R22" s="6">
        <f t="shared" si="7"/>
        <v>1</v>
      </c>
      <c r="S22" s="19">
        <v>6</v>
      </c>
      <c r="T22" s="2">
        <v>11.8</v>
      </c>
      <c r="U22" s="2">
        <v>6.3</v>
      </c>
      <c r="V22" s="19">
        <v>7</v>
      </c>
      <c r="W22" s="2">
        <v>3.8</v>
      </c>
      <c r="X22" s="43"/>
      <c r="Y22" s="49">
        <v>1</v>
      </c>
    </row>
    <row r="23" spans="1:25">
      <c r="A23" s="60" t="s">
        <v>56</v>
      </c>
      <c r="B23" s="8">
        <v>41115</v>
      </c>
      <c r="C23" s="60" t="s">
        <v>133</v>
      </c>
      <c r="D23" s="19">
        <v>8</v>
      </c>
      <c r="E23" s="19">
        <v>6</v>
      </c>
      <c r="G23" s="14">
        <v>50</v>
      </c>
      <c r="H23" s="2">
        <f t="shared" si="0"/>
        <v>0</v>
      </c>
      <c r="I23" s="2">
        <f t="shared" si="1"/>
        <v>87.5</v>
      </c>
      <c r="J23" s="19">
        <v>7</v>
      </c>
      <c r="K23" s="14"/>
      <c r="L23" s="14">
        <v>50</v>
      </c>
      <c r="M23" s="2">
        <f t="shared" si="2"/>
        <v>0</v>
      </c>
      <c r="N23" s="2">
        <f t="shared" si="3"/>
        <v>192.5</v>
      </c>
      <c r="O23" s="17">
        <f t="shared" si="4"/>
        <v>100</v>
      </c>
      <c r="P23" s="2">
        <f t="shared" si="5"/>
        <v>280</v>
      </c>
      <c r="Q23" s="19">
        <f t="shared" si="6"/>
        <v>1</v>
      </c>
      <c r="R23" s="6">
        <f t="shared" si="7"/>
        <v>1</v>
      </c>
      <c r="S23" s="19">
        <v>6</v>
      </c>
      <c r="T23" s="2">
        <v>5.6</v>
      </c>
      <c r="U23" s="2">
        <v>3.5</v>
      </c>
      <c r="V23" s="19">
        <v>7</v>
      </c>
      <c r="W23" s="2">
        <v>7.7</v>
      </c>
      <c r="X23" s="43"/>
      <c r="Y23" s="49">
        <v>1</v>
      </c>
    </row>
    <row r="24" spans="1:25">
      <c r="A24" s="60" t="s">
        <v>57</v>
      </c>
      <c r="B24" s="8">
        <v>41115</v>
      </c>
      <c r="C24" s="60" t="s">
        <v>133</v>
      </c>
      <c r="D24" s="19">
        <v>10</v>
      </c>
      <c r="E24" s="19">
        <v>4</v>
      </c>
      <c r="G24" s="14">
        <v>50</v>
      </c>
      <c r="H24" s="2">
        <f t="shared" si="0"/>
        <v>0</v>
      </c>
      <c r="I24" s="2">
        <f t="shared" si="1"/>
        <v>0</v>
      </c>
      <c r="J24" s="19">
        <v>8</v>
      </c>
      <c r="K24" s="14"/>
      <c r="L24" s="14">
        <v>50</v>
      </c>
      <c r="M24" s="2">
        <f t="shared" si="2"/>
        <v>0</v>
      </c>
      <c r="N24" s="2">
        <f t="shared" si="3"/>
        <v>155</v>
      </c>
      <c r="O24" s="17">
        <f t="shared" si="4"/>
        <v>100</v>
      </c>
      <c r="P24" s="2">
        <f t="shared" si="5"/>
        <v>155</v>
      </c>
      <c r="Q24" s="19">
        <f t="shared" si="6"/>
        <v>1</v>
      </c>
      <c r="R24" s="6">
        <f t="shared" si="7"/>
        <v>1</v>
      </c>
      <c r="S24" s="19">
        <v>3</v>
      </c>
      <c r="T24" s="2">
        <v>8.5</v>
      </c>
      <c r="U24" s="2">
        <v>4.8</v>
      </c>
      <c r="V24" s="19">
        <v>8</v>
      </c>
      <c r="W24" s="2">
        <v>6.2</v>
      </c>
      <c r="X24" s="43"/>
      <c r="Y24" s="49">
        <v>1</v>
      </c>
    </row>
    <row r="25" spans="1:25">
      <c r="A25" s="60" t="s">
        <v>58</v>
      </c>
      <c r="B25" s="8"/>
      <c r="C25" s="60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60" t="s">
        <v>59</v>
      </c>
      <c r="B26" s="8"/>
      <c r="C26" s="60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60" t="s">
        <v>60</v>
      </c>
      <c r="B27" s="8"/>
      <c r="C27" s="60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60" t="s">
        <v>61</v>
      </c>
      <c r="B28" s="8"/>
      <c r="C28" s="60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60" t="s">
        <v>62</v>
      </c>
      <c r="B29" s="8"/>
      <c r="C29" s="60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60" t="s">
        <v>63</v>
      </c>
      <c r="B30" s="8"/>
      <c r="C30" s="60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60" t="s">
        <v>64</v>
      </c>
      <c r="B31" s="8"/>
      <c r="C31" s="60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60" t="s">
        <v>65</v>
      </c>
      <c r="B32" s="8"/>
      <c r="C32" s="60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60" t="s">
        <v>66</v>
      </c>
      <c r="B33" s="8"/>
      <c r="C33" s="60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60" t="s">
        <v>67</v>
      </c>
      <c r="B34" s="8"/>
      <c r="C34" s="60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550</v>
      </c>
      <c r="G36" s="14">
        <f>SUM(G5:G35)</f>
        <v>820</v>
      </c>
      <c r="H36" s="14">
        <f>SUM(H5:H35)</f>
        <v>838.75</v>
      </c>
      <c r="I36" s="14">
        <f>SUM(I5:I35)</f>
        <v>975</v>
      </c>
      <c r="J36" s="76"/>
      <c r="K36" s="2">
        <f t="shared" ref="K36:N36" si="8">SUM(K5:K35)</f>
        <v>140</v>
      </c>
      <c r="L36" s="14">
        <f t="shared" si="8"/>
        <v>490</v>
      </c>
      <c r="M36" s="14">
        <f t="shared" si="8"/>
        <v>0</v>
      </c>
      <c r="N36" s="14">
        <f t="shared" si="8"/>
        <v>442.5</v>
      </c>
      <c r="O36" s="17">
        <f>SUM(O5:O35)</f>
        <v>2000</v>
      </c>
      <c r="P36" s="2">
        <f>SUM(P5:P35)</f>
        <v>2256.25</v>
      </c>
      <c r="Q36" s="19">
        <f>SUM(Q5:Q35)</f>
        <v>20</v>
      </c>
      <c r="R36" s="19">
        <f>SUM(R5:R35)</f>
        <v>10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2256.25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690</v>
      </c>
      <c r="L39" s="14">
        <f>G36+L36</f>
        <v>1310</v>
      </c>
      <c r="M39" s="14">
        <f>O36</f>
        <v>2000</v>
      </c>
      <c r="O39" s="21" t="s">
        <v>22</v>
      </c>
      <c r="P39" s="23">
        <f>IF(R36=0,0,R36/Q36)</f>
        <v>0.5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838.75</v>
      </c>
      <c r="L40" s="80">
        <f>I36+N36</f>
        <v>1417.5</v>
      </c>
      <c r="M40" s="80">
        <f>P36</f>
        <v>2256.25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148.75</v>
      </c>
      <c r="L41" s="14">
        <f>L40-L39</f>
        <v>107.5</v>
      </c>
      <c r="M41" s="14">
        <f>M40-M39</f>
        <v>256.25</v>
      </c>
      <c r="O41" s="21" t="s">
        <v>26</v>
      </c>
      <c r="P41" s="22">
        <f>P38*P39</f>
        <v>1128.125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0.21557971014492755</v>
      </c>
      <c r="L42" s="82">
        <f>L41/MAX(1,L39)</f>
        <v>8.2061068702290074E-2</v>
      </c>
      <c r="M42" s="82">
        <f>M41/MAX(1,M39)</f>
        <v>0.12812499999999999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60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10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57" priority="14" operator="lessThan">
      <formula>0</formula>
    </cfRule>
  </conditionalFormatting>
  <conditionalFormatting sqref="L45">
    <cfRule type="cellIs" dxfId="156" priority="13" operator="lessThan">
      <formula>0</formula>
    </cfRule>
  </conditionalFormatting>
  <conditionalFormatting sqref="M45">
    <cfRule type="cellIs" dxfId="155" priority="12" operator="lessThan">
      <formula>0</formula>
    </cfRule>
  </conditionalFormatting>
  <conditionalFormatting sqref="K45">
    <cfRule type="cellIs" dxfId="154" priority="11" operator="lessThan">
      <formula>0</formula>
    </cfRule>
  </conditionalFormatting>
  <conditionalFormatting sqref="L45">
    <cfRule type="cellIs" dxfId="153" priority="10" operator="lessThan">
      <formula>0</formula>
    </cfRule>
  </conditionalFormatting>
  <conditionalFormatting sqref="M45">
    <cfRule type="cellIs" dxfId="152" priority="9" operator="lessThan">
      <formula>0</formula>
    </cfRule>
  </conditionalFormatting>
  <conditionalFormatting sqref="K41">
    <cfRule type="cellIs" dxfId="151" priority="8" operator="lessThan">
      <formula>0</formula>
    </cfRule>
  </conditionalFormatting>
  <conditionalFormatting sqref="L41">
    <cfRule type="cellIs" dxfId="150" priority="7" operator="lessThan">
      <formula>0</formula>
    </cfRule>
  </conditionalFormatting>
  <conditionalFormatting sqref="M41">
    <cfRule type="cellIs" dxfId="149" priority="6" operator="lessThan">
      <formula>0</formula>
    </cfRule>
  </conditionalFormatting>
  <conditionalFormatting sqref="K42">
    <cfRule type="cellIs" dxfId="148" priority="5" operator="lessThan">
      <formula>0</formula>
    </cfRule>
  </conditionalFormatting>
  <conditionalFormatting sqref="L42">
    <cfRule type="cellIs" dxfId="147" priority="4" operator="lessThan">
      <formula>0</formula>
    </cfRule>
  </conditionalFormatting>
  <conditionalFormatting sqref="M42">
    <cfRule type="cellIs" dxfId="146" priority="3" operator="lessThan">
      <formula>0</formula>
    </cfRule>
  </conditionalFormatting>
  <conditionalFormatting sqref="L42">
    <cfRule type="cellIs" dxfId="145" priority="2" operator="lessThan">
      <formula>0</formula>
    </cfRule>
  </conditionalFormatting>
  <conditionalFormatting sqref="M42">
    <cfRule type="cellIs" dxfId="144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Y136"/>
  <sheetViews>
    <sheetView topLeftCell="A13" zoomScaleNormal="100" workbookViewId="0">
      <selection activeCell="W25" sqref="W25"/>
    </sheetView>
  </sheetViews>
  <sheetFormatPr defaultRowHeight="15"/>
  <cols>
    <col min="1" max="1" width="7.7109375" style="60" customWidth="1"/>
    <col min="2" max="2" width="11.140625" customWidth="1"/>
    <col min="3" max="3" width="7.42578125" customWidth="1"/>
    <col min="4" max="4" width="7.140625" customWidth="1"/>
    <col min="5" max="5" width="8" style="6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81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1" t="s">
        <v>14</v>
      </c>
      <c r="W4" s="12" t="s">
        <v>7</v>
      </c>
      <c r="X4" s="41" t="s">
        <v>23</v>
      </c>
      <c r="Y4" s="9" t="s">
        <v>38</v>
      </c>
    </row>
    <row r="5" spans="1:25">
      <c r="A5" s="60" t="s">
        <v>9</v>
      </c>
      <c r="B5" s="8">
        <v>41093</v>
      </c>
      <c r="C5" s="60" t="s">
        <v>90</v>
      </c>
      <c r="D5" s="19">
        <v>2</v>
      </c>
      <c r="E5" s="19">
        <v>4</v>
      </c>
      <c r="F5" s="14">
        <v>25</v>
      </c>
      <c r="G5" s="14">
        <v>25</v>
      </c>
      <c r="H5" s="2">
        <f>IF(E5=S5,F5/2*MIN(T5,42),0)*Y5</f>
        <v>522.5</v>
      </c>
      <c r="I5" s="2">
        <f>IF(E5=S5,G5/2*MIN(U5,22),IF(E5=V5,G5/2*MIN(W5,22),0))*Y5</f>
        <v>190</v>
      </c>
      <c r="J5" s="19">
        <v>3</v>
      </c>
      <c r="K5" s="14">
        <v>25</v>
      </c>
      <c r="L5" s="14">
        <v>25</v>
      </c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712.5</v>
      </c>
      <c r="Q5" s="19">
        <f>IF(B5&gt;1/1/2000,1,0)</f>
        <v>1</v>
      </c>
      <c r="R5" s="6">
        <f>IF(H5&gt;0,1,IF(I5&gt;0,1,IF(M5&gt;0,1,IF(N5&gt;0,1,0))))</f>
        <v>1</v>
      </c>
      <c r="S5" s="19">
        <v>4</v>
      </c>
      <c r="T5" s="2">
        <v>41.8</v>
      </c>
      <c r="U5" s="2">
        <v>15.2</v>
      </c>
      <c r="V5" s="19">
        <v>6</v>
      </c>
      <c r="W5" s="2">
        <v>25</v>
      </c>
      <c r="X5" s="43"/>
      <c r="Y5" s="49">
        <v>1</v>
      </c>
    </row>
    <row r="6" spans="1:25">
      <c r="A6" s="60" t="s">
        <v>39</v>
      </c>
      <c r="B6" s="8">
        <v>41093</v>
      </c>
      <c r="C6" s="60" t="s">
        <v>90</v>
      </c>
      <c r="D6" s="19">
        <v>6</v>
      </c>
      <c r="E6" s="19">
        <v>1</v>
      </c>
      <c r="F6" s="14">
        <v>25</v>
      </c>
      <c r="G6" s="14">
        <v>25</v>
      </c>
      <c r="H6" s="2">
        <f t="shared" ref="H6:H34" si="0">IF(E6=S6,F6/2*MIN(T6,42),0)*Y6</f>
        <v>114.99999999999999</v>
      </c>
      <c r="I6" s="2">
        <f t="shared" ref="I6:I34" si="1">IF(E6=S6,G6/2*MIN(U6,22),IF(E6=V6,G6/2*MIN(W6,22),0))*Y6</f>
        <v>52.5</v>
      </c>
      <c r="J6" s="19">
        <v>3</v>
      </c>
      <c r="K6" s="14">
        <v>25</v>
      </c>
      <c r="L6" s="14">
        <v>25</v>
      </c>
      <c r="M6" s="2">
        <f t="shared" ref="M6:M34" si="2">IF(J6=S6,K6/2*MIN(T6,42),0)*Y6</f>
        <v>0</v>
      </c>
      <c r="N6" s="2">
        <f t="shared" ref="N6:N34" si="3">IF(J6=S6,L6/2*MIN(U6,22),IF(J6=V6,L6/2*MIN(W6,22),0))*Y6</f>
        <v>60</v>
      </c>
      <c r="O6" s="17">
        <f t="shared" ref="O6:O34" si="4">F6+G6+K6+L6</f>
        <v>100</v>
      </c>
      <c r="P6" s="2">
        <f t="shared" ref="P6:P34" si="5">(H6+I6+M6+N6)</f>
        <v>227.5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1</v>
      </c>
      <c r="T6" s="2">
        <v>9.1999999999999993</v>
      </c>
      <c r="U6" s="2">
        <v>4.2</v>
      </c>
      <c r="V6" s="19">
        <v>3</v>
      </c>
      <c r="W6" s="2">
        <v>4.8</v>
      </c>
      <c r="X6" s="43"/>
      <c r="Y6" s="49">
        <v>1</v>
      </c>
    </row>
    <row r="7" spans="1:25">
      <c r="A7" s="60" t="s">
        <v>40</v>
      </c>
      <c r="B7" s="8">
        <v>41095</v>
      </c>
      <c r="C7" s="60" t="s">
        <v>88</v>
      </c>
      <c r="D7" s="19">
        <v>5</v>
      </c>
      <c r="E7" s="19">
        <v>2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9">
        <v>7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8</v>
      </c>
      <c r="T7" s="2">
        <v>16.600000000000001</v>
      </c>
      <c r="U7" s="2">
        <v>7.7</v>
      </c>
      <c r="V7" s="19">
        <v>5</v>
      </c>
      <c r="W7" s="2">
        <v>7.6</v>
      </c>
      <c r="X7" s="43"/>
      <c r="Y7" s="49">
        <v>1</v>
      </c>
    </row>
    <row r="8" spans="1:25">
      <c r="A8" s="60" t="s">
        <v>41</v>
      </c>
      <c r="B8" s="8">
        <v>41099</v>
      </c>
      <c r="C8" s="60" t="s">
        <v>90</v>
      </c>
      <c r="D8" s="19">
        <v>3</v>
      </c>
      <c r="E8" s="19">
        <v>6</v>
      </c>
      <c r="F8" s="14">
        <v>25</v>
      </c>
      <c r="G8" s="14">
        <v>25</v>
      </c>
      <c r="H8" s="2">
        <f t="shared" si="0"/>
        <v>0</v>
      </c>
      <c r="I8" s="2">
        <f t="shared" si="1"/>
        <v>0</v>
      </c>
      <c r="J8" s="19">
        <v>3</v>
      </c>
      <c r="K8" s="14">
        <v>25</v>
      </c>
      <c r="L8" s="14">
        <v>25</v>
      </c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0</v>
      </c>
      <c r="Q8" s="19">
        <f t="shared" si="6"/>
        <v>1</v>
      </c>
      <c r="R8" s="6">
        <f t="shared" si="7"/>
        <v>0</v>
      </c>
      <c r="S8" s="19">
        <v>5</v>
      </c>
      <c r="T8" s="2">
        <v>5.6</v>
      </c>
      <c r="U8" s="2">
        <v>2.8</v>
      </c>
      <c r="V8" s="19">
        <v>1</v>
      </c>
      <c r="W8" s="2">
        <v>3</v>
      </c>
      <c r="X8" s="43"/>
      <c r="Y8" s="49">
        <v>1</v>
      </c>
    </row>
    <row r="9" spans="1:25">
      <c r="A9" s="60" t="s">
        <v>42</v>
      </c>
      <c r="B9" s="8">
        <v>41100</v>
      </c>
      <c r="C9" s="60" t="s">
        <v>90</v>
      </c>
      <c r="D9" s="19">
        <v>6</v>
      </c>
      <c r="E9" s="19">
        <v>7</v>
      </c>
      <c r="F9" s="14">
        <v>30</v>
      </c>
      <c r="G9" s="14">
        <v>30</v>
      </c>
      <c r="H9" s="2">
        <f t="shared" si="0"/>
        <v>0</v>
      </c>
      <c r="I9" s="2">
        <f t="shared" si="1"/>
        <v>75</v>
      </c>
      <c r="J9" s="19">
        <v>3</v>
      </c>
      <c r="K9" s="14">
        <v>20</v>
      </c>
      <c r="L9" s="14">
        <v>20</v>
      </c>
      <c r="M9" s="2">
        <f t="shared" si="2"/>
        <v>248</v>
      </c>
      <c r="N9" s="2">
        <f t="shared" si="3"/>
        <v>96</v>
      </c>
      <c r="O9" s="17">
        <f t="shared" si="4"/>
        <v>100</v>
      </c>
      <c r="P9" s="2">
        <f t="shared" si="5"/>
        <v>419</v>
      </c>
      <c r="Q9" s="19">
        <f t="shared" si="6"/>
        <v>1</v>
      </c>
      <c r="R9" s="6">
        <f t="shared" si="7"/>
        <v>1</v>
      </c>
      <c r="S9" s="19">
        <v>3</v>
      </c>
      <c r="T9" s="2">
        <v>24.8</v>
      </c>
      <c r="U9" s="2">
        <v>9.6</v>
      </c>
      <c r="V9" s="19">
        <v>7</v>
      </c>
      <c r="W9" s="2">
        <v>5</v>
      </c>
      <c r="X9" s="43"/>
      <c r="Y9" s="49">
        <v>1</v>
      </c>
    </row>
    <row r="10" spans="1:25">
      <c r="A10" s="60" t="s">
        <v>43</v>
      </c>
      <c r="B10" s="8">
        <v>41102</v>
      </c>
      <c r="C10" s="60" t="s">
        <v>88</v>
      </c>
      <c r="D10" s="19">
        <v>1</v>
      </c>
      <c r="E10" s="19">
        <v>2</v>
      </c>
      <c r="F10" s="14">
        <v>30</v>
      </c>
      <c r="G10" s="14">
        <v>20</v>
      </c>
      <c r="H10" s="2">
        <f t="shared" si="0"/>
        <v>0</v>
      </c>
      <c r="I10" s="2">
        <f t="shared" si="1"/>
        <v>0</v>
      </c>
      <c r="J10" s="19">
        <v>5</v>
      </c>
      <c r="K10" s="14">
        <v>20</v>
      </c>
      <c r="L10" s="14">
        <v>30</v>
      </c>
      <c r="M10" s="2">
        <f t="shared" si="2"/>
        <v>0</v>
      </c>
      <c r="N10" s="2">
        <f t="shared" si="3"/>
        <v>136.5</v>
      </c>
      <c r="O10" s="17">
        <f t="shared" si="4"/>
        <v>100</v>
      </c>
      <c r="P10" s="2">
        <f t="shared" si="5"/>
        <v>136.5</v>
      </c>
      <c r="Q10" s="19">
        <f t="shared" si="6"/>
        <v>1</v>
      </c>
      <c r="R10" s="6">
        <f t="shared" si="7"/>
        <v>1</v>
      </c>
      <c r="S10" s="19">
        <v>6</v>
      </c>
      <c r="T10" s="2">
        <v>4.2</v>
      </c>
      <c r="U10" s="2">
        <v>3.1</v>
      </c>
      <c r="V10" s="19">
        <v>5</v>
      </c>
      <c r="W10" s="2">
        <v>9.1</v>
      </c>
      <c r="X10" s="43"/>
      <c r="Y10" s="49">
        <v>1</v>
      </c>
    </row>
    <row r="11" spans="1:25">
      <c r="A11" s="60" t="s">
        <v>44</v>
      </c>
      <c r="B11" s="8">
        <v>41108</v>
      </c>
      <c r="C11" s="60" t="s">
        <v>88</v>
      </c>
      <c r="D11" s="19">
        <v>2</v>
      </c>
      <c r="E11" s="19">
        <v>2</v>
      </c>
      <c r="F11" s="14">
        <v>50</v>
      </c>
      <c r="H11" s="2">
        <f t="shared" si="0"/>
        <v>0</v>
      </c>
      <c r="I11" s="2">
        <f t="shared" si="1"/>
        <v>0</v>
      </c>
      <c r="J11" s="19">
        <v>8</v>
      </c>
      <c r="K11" s="14">
        <v>20</v>
      </c>
      <c r="L11" s="14">
        <v>30</v>
      </c>
      <c r="M11" s="2">
        <f t="shared" si="2"/>
        <v>84</v>
      </c>
      <c r="N11" s="2">
        <f t="shared" si="3"/>
        <v>57</v>
      </c>
      <c r="O11" s="17">
        <f t="shared" si="4"/>
        <v>100</v>
      </c>
      <c r="P11" s="2">
        <f t="shared" si="5"/>
        <v>141</v>
      </c>
      <c r="Q11" s="19">
        <f t="shared" si="6"/>
        <v>1</v>
      </c>
      <c r="R11" s="6">
        <f t="shared" si="7"/>
        <v>1</v>
      </c>
      <c r="S11" s="19">
        <v>8</v>
      </c>
      <c r="T11" s="2">
        <v>8.4</v>
      </c>
      <c r="U11" s="2">
        <v>3.8</v>
      </c>
      <c r="V11" s="19">
        <v>1</v>
      </c>
      <c r="W11" s="2">
        <v>4.8</v>
      </c>
      <c r="X11" s="43"/>
      <c r="Y11" s="49">
        <v>1</v>
      </c>
    </row>
    <row r="12" spans="1:25">
      <c r="A12" s="60" t="s">
        <v>45</v>
      </c>
      <c r="B12" s="8">
        <v>41108</v>
      </c>
      <c r="C12" s="60" t="s">
        <v>88</v>
      </c>
      <c r="D12" s="19">
        <v>6</v>
      </c>
      <c r="E12" s="19">
        <v>5</v>
      </c>
      <c r="F12" s="14">
        <v>50</v>
      </c>
      <c r="H12" s="2">
        <f t="shared" si="0"/>
        <v>0</v>
      </c>
      <c r="I12" s="2">
        <f t="shared" si="1"/>
        <v>0</v>
      </c>
      <c r="J12" s="19">
        <v>6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4</v>
      </c>
      <c r="T12" s="2">
        <v>15.9</v>
      </c>
      <c r="U12" s="2">
        <v>7.5</v>
      </c>
      <c r="V12" s="19">
        <v>6</v>
      </c>
      <c r="W12" s="2">
        <v>4.0999999999999996</v>
      </c>
      <c r="X12" s="43"/>
      <c r="Y12" s="49">
        <v>1</v>
      </c>
    </row>
    <row r="13" spans="1:25">
      <c r="A13" s="60" t="s">
        <v>46</v>
      </c>
      <c r="B13" s="8">
        <v>41110</v>
      </c>
      <c r="C13" s="60" t="s">
        <v>134</v>
      </c>
      <c r="D13" s="19">
        <v>1</v>
      </c>
      <c r="E13" s="19">
        <v>3</v>
      </c>
      <c r="F13" s="14">
        <v>50</v>
      </c>
      <c r="H13" s="2">
        <f t="shared" si="0"/>
        <v>0</v>
      </c>
      <c r="I13" s="2">
        <f t="shared" si="1"/>
        <v>0</v>
      </c>
      <c r="J13" s="19">
        <v>5</v>
      </c>
      <c r="K13" s="14">
        <v>30</v>
      </c>
      <c r="L13" s="14">
        <v>20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1</v>
      </c>
      <c r="T13" s="2">
        <v>3.2</v>
      </c>
      <c r="U13" s="2">
        <v>2.2000000000000002</v>
      </c>
      <c r="V13" s="19">
        <v>4</v>
      </c>
      <c r="W13" s="2">
        <v>3.6</v>
      </c>
      <c r="X13" s="43"/>
      <c r="Y13" s="49">
        <v>1</v>
      </c>
    </row>
    <row r="14" spans="1:25">
      <c r="A14" s="60" t="s">
        <v>47</v>
      </c>
      <c r="B14" s="8">
        <v>41110</v>
      </c>
      <c r="C14" s="60" t="s">
        <v>134</v>
      </c>
      <c r="D14" s="19">
        <v>5</v>
      </c>
      <c r="E14" s="19">
        <v>8</v>
      </c>
      <c r="F14" s="14">
        <v>50</v>
      </c>
      <c r="H14" s="2">
        <f t="shared" si="0"/>
        <v>195</v>
      </c>
      <c r="I14" s="2">
        <f t="shared" si="1"/>
        <v>0</v>
      </c>
      <c r="J14" s="19">
        <v>5</v>
      </c>
      <c r="K14" s="14">
        <v>50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195</v>
      </c>
      <c r="Q14" s="19">
        <f t="shared" si="6"/>
        <v>1</v>
      </c>
      <c r="R14" s="6">
        <f t="shared" si="7"/>
        <v>1</v>
      </c>
      <c r="S14" s="19">
        <v>8</v>
      </c>
      <c r="T14" s="2">
        <v>7.8</v>
      </c>
      <c r="U14" s="2">
        <v>5.3</v>
      </c>
      <c r="V14" s="19">
        <v>6</v>
      </c>
      <c r="W14" s="2">
        <v>11.2</v>
      </c>
      <c r="X14" s="43"/>
      <c r="Y14" s="49">
        <v>1</v>
      </c>
    </row>
    <row r="15" spans="1:25">
      <c r="A15" s="60" t="s">
        <v>48</v>
      </c>
      <c r="B15" s="8">
        <v>41110</v>
      </c>
      <c r="C15" s="60" t="s">
        <v>134</v>
      </c>
      <c r="D15" s="19">
        <v>6</v>
      </c>
      <c r="E15" s="19">
        <v>1</v>
      </c>
      <c r="F15" s="14">
        <v>50</v>
      </c>
      <c r="H15" s="2">
        <f t="shared" si="0"/>
        <v>0</v>
      </c>
      <c r="I15" s="2">
        <f t="shared" si="1"/>
        <v>0</v>
      </c>
      <c r="J15" s="19">
        <v>2</v>
      </c>
      <c r="K15" s="14">
        <v>50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3</v>
      </c>
      <c r="T15" s="2">
        <v>4.3</v>
      </c>
      <c r="U15" s="2">
        <v>2.7</v>
      </c>
      <c r="V15" s="19">
        <v>4</v>
      </c>
      <c r="W15" s="2">
        <v>6.3</v>
      </c>
      <c r="X15" s="43"/>
      <c r="Y15" s="49">
        <v>1</v>
      </c>
    </row>
    <row r="16" spans="1:25">
      <c r="A16" s="60" t="s">
        <v>49</v>
      </c>
      <c r="B16" s="8">
        <v>41111</v>
      </c>
      <c r="C16" s="60" t="s">
        <v>133</v>
      </c>
      <c r="D16" s="19">
        <v>9</v>
      </c>
      <c r="E16" s="19">
        <v>3</v>
      </c>
      <c r="F16" s="14">
        <v>50</v>
      </c>
      <c r="H16" s="2">
        <f t="shared" si="0"/>
        <v>0</v>
      </c>
      <c r="I16" s="2">
        <f t="shared" si="1"/>
        <v>0</v>
      </c>
      <c r="J16" s="19">
        <v>5</v>
      </c>
      <c r="K16" s="14">
        <v>50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2</v>
      </c>
      <c r="T16" s="2">
        <v>8.5</v>
      </c>
      <c r="U16" s="2">
        <v>4.3</v>
      </c>
      <c r="V16" s="19">
        <v>5</v>
      </c>
      <c r="W16" s="2">
        <v>8.1</v>
      </c>
      <c r="X16" s="43"/>
      <c r="Y16" s="49">
        <v>1</v>
      </c>
    </row>
    <row r="17" spans="1:25">
      <c r="A17" s="60" t="s">
        <v>50</v>
      </c>
      <c r="B17" s="8">
        <v>41112</v>
      </c>
      <c r="C17" s="60" t="s">
        <v>90</v>
      </c>
      <c r="D17" s="19">
        <v>1</v>
      </c>
      <c r="E17" s="19">
        <v>2</v>
      </c>
      <c r="F17" s="14">
        <v>50</v>
      </c>
      <c r="H17" s="2">
        <f t="shared" si="0"/>
        <v>75</v>
      </c>
      <c r="I17" s="2">
        <f t="shared" si="1"/>
        <v>0</v>
      </c>
      <c r="J17" s="19">
        <v>7</v>
      </c>
      <c r="K17" s="14">
        <v>20</v>
      </c>
      <c r="L17" s="14">
        <v>30</v>
      </c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75</v>
      </c>
      <c r="Q17" s="19">
        <f t="shared" si="6"/>
        <v>1</v>
      </c>
      <c r="R17" s="6">
        <f t="shared" si="7"/>
        <v>1</v>
      </c>
      <c r="S17" s="19">
        <v>2</v>
      </c>
      <c r="T17" s="2">
        <v>3</v>
      </c>
      <c r="U17" s="2">
        <v>2.4</v>
      </c>
      <c r="V17" s="19">
        <v>6</v>
      </c>
      <c r="W17" s="2">
        <v>5.2</v>
      </c>
      <c r="X17" s="43"/>
      <c r="Y17" s="49">
        <v>1</v>
      </c>
    </row>
    <row r="18" spans="1:25">
      <c r="A18" s="60" t="s">
        <v>51</v>
      </c>
      <c r="B18" s="8">
        <v>41112</v>
      </c>
      <c r="C18" s="60" t="s">
        <v>90</v>
      </c>
      <c r="D18" s="19">
        <v>2</v>
      </c>
      <c r="E18" s="19">
        <v>6</v>
      </c>
      <c r="F18" s="14">
        <v>50</v>
      </c>
      <c r="H18" s="2">
        <f t="shared" si="0"/>
        <v>0</v>
      </c>
      <c r="I18" s="2">
        <f t="shared" si="1"/>
        <v>0</v>
      </c>
      <c r="J18" s="19">
        <v>2</v>
      </c>
      <c r="K18" s="14">
        <v>20</v>
      </c>
      <c r="L18" s="14">
        <v>30</v>
      </c>
      <c r="M18" s="2">
        <f t="shared" si="2"/>
        <v>0</v>
      </c>
      <c r="N18" s="2">
        <f t="shared" si="3"/>
        <v>105</v>
      </c>
      <c r="O18" s="17">
        <f t="shared" si="4"/>
        <v>100</v>
      </c>
      <c r="P18" s="2">
        <f t="shared" si="5"/>
        <v>105</v>
      </c>
      <c r="Q18" s="19">
        <f t="shared" si="6"/>
        <v>1</v>
      </c>
      <c r="R18" s="6">
        <f t="shared" si="7"/>
        <v>1</v>
      </c>
      <c r="S18" s="19">
        <v>5</v>
      </c>
      <c r="T18" s="2">
        <v>3.8</v>
      </c>
      <c r="U18" s="2">
        <v>3.4</v>
      </c>
      <c r="V18" s="19">
        <v>2</v>
      </c>
      <c r="W18" s="2">
        <v>7</v>
      </c>
      <c r="X18" s="43"/>
      <c r="Y18" s="49">
        <v>1</v>
      </c>
    </row>
    <row r="19" spans="1:25">
      <c r="A19" s="60" t="s">
        <v>52</v>
      </c>
      <c r="B19" s="8">
        <v>41113</v>
      </c>
      <c r="C19" s="60" t="s">
        <v>157</v>
      </c>
      <c r="D19" s="19">
        <v>5</v>
      </c>
      <c r="E19" s="19">
        <v>3</v>
      </c>
      <c r="F19" s="14">
        <v>20</v>
      </c>
      <c r="G19" s="14">
        <v>30</v>
      </c>
      <c r="H19" s="2">
        <f t="shared" si="0"/>
        <v>0</v>
      </c>
      <c r="I19" s="2">
        <f t="shared" si="1"/>
        <v>0</v>
      </c>
      <c r="J19" s="19">
        <v>2</v>
      </c>
      <c r="K19" s="14">
        <v>30</v>
      </c>
      <c r="L19" s="14">
        <v>20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1</v>
      </c>
      <c r="T19" s="2">
        <v>5</v>
      </c>
      <c r="U19" s="2">
        <v>3</v>
      </c>
      <c r="V19" s="19">
        <v>5</v>
      </c>
      <c r="W19" s="2">
        <v>7.6</v>
      </c>
      <c r="X19" s="43"/>
      <c r="Y19" s="49">
        <v>1</v>
      </c>
    </row>
    <row r="20" spans="1:25">
      <c r="A20" s="60" t="s">
        <v>53</v>
      </c>
      <c r="B20" s="8">
        <v>41113</v>
      </c>
      <c r="C20" s="60" t="s">
        <v>90</v>
      </c>
      <c r="D20" s="19">
        <v>6</v>
      </c>
      <c r="E20" s="19">
        <v>1</v>
      </c>
      <c r="F20" s="14">
        <v>20</v>
      </c>
      <c r="G20" s="14">
        <v>30</v>
      </c>
      <c r="H20" s="2">
        <f t="shared" si="0"/>
        <v>0</v>
      </c>
      <c r="I20" s="2">
        <f t="shared" si="1"/>
        <v>0</v>
      </c>
      <c r="J20" s="19">
        <v>4</v>
      </c>
      <c r="K20" s="14">
        <v>20</v>
      </c>
      <c r="L20" s="14">
        <v>30</v>
      </c>
      <c r="M20" s="2">
        <f t="shared" si="2"/>
        <v>120</v>
      </c>
      <c r="N20" s="2">
        <f t="shared" si="3"/>
        <v>87</v>
      </c>
      <c r="O20" s="17">
        <f t="shared" si="4"/>
        <v>100</v>
      </c>
      <c r="P20" s="2">
        <f t="shared" si="5"/>
        <v>207</v>
      </c>
      <c r="Q20" s="19">
        <f t="shared" si="6"/>
        <v>1</v>
      </c>
      <c r="R20" s="6">
        <f t="shared" si="7"/>
        <v>1</v>
      </c>
      <c r="S20" s="19">
        <v>4</v>
      </c>
      <c r="T20" s="2">
        <v>12</v>
      </c>
      <c r="U20" s="2">
        <v>5.8</v>
      </c>
      <c r="V20" s="19">
        <v>3</v>
      </c>
      <c r="W20" s="2">
        <v>4.8</v>
      </c>
      <c r="X20" s="43"/>
      <c r="Y20" s="49">
        <v>1</v>
      </c>
    </row>
    <row r="21" spans="1:25">
      <c r="A21" s="60" t="s">
        <v>54</v>
      </c>
      <c r="B21" s="8">
        <v>41114</v>
      </c>
      <c r="C21" s="60" t="s">
        <v>90</v>
      </c>
      <c r="D21" s="19">
        <v>1</v>
      </c>
      <c r="E21" s="19">
        <v>2</v>
      </c>
      <c r="F21" s="14">
        <v>50</v>
      </c>
      <c r="H21" s="2">
        <f t="shared" si="0"/>
        <v>0</v>
      </c>
      <c r="I21" s="2">
        <f t="shared" si="1"/>
        <v>0</v>
      </c>
      <c r="J21" s="19">
        <v>4</v>
      </c>
      <c r="K21" s="14">
        <v>20</v>
      </c>
      <c r="L21" s="14">
        <v>30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6</v>
      </c>
      <c r="T21" s="2">
        <v>3.6</v>
      </c>
      <c r="U21" s="2">
        <v>2.6</v>
      </c>
      <c r="V21" s="19">
        <v>1</v>
      </c>
      <c r="W21" s="2">
        <v>4.4000000000000004</v>
      </c>
      <c r="X21" s="43"/>
      <c r="Y21" s="49">
        <v>1</v>
      </c>
    </row>
    <row r="22" spans="1:25">
      <c r="A22" s="60" t="s">
        <v>55</v>
      </c>
      <c r="B22" s="8">
        <v>41114</v>
      </c>
      <c r="C22" s="60" t="s">
        <v>90</v>
      </c>
      <c r="D22" s="19">
        <v>2</v>
      </c>
      <c r="E22" s="19">
        <v>3</v>
      </c>
      <c r="F22" s="14">
        <v>50</v>
      </c>
      <c r="H22" s="2">
        <f t="shared" si="0"/>
        <v>0</v>
      </c>
      <c r="I22" s="2">
        <f t="shared" si="1"/>
        <v>0</v>
      </c>
      <c r="J22" s="19">
        <v>5</v>
      </c>
      <c r="K22" s="14">
        <v>50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4</v>
      </c>
      <c r="T22" s="2">
        <v>12</v>
      </c>
      <c r="U22" s="2">
        <v>5.4</v>
      </c>
      <c r="V22" s="19">
        <v>7</v>
      </c>
      <c r="W22" s="2">
        <v>4</v>
      </c>
      <c r="X22" s="43"/>
      <c r="Y22" s="49">
        <v>1</v>
      </c>
    </row>
    <row r="23" spans="1:25">
      <c r="A23" s="60" t="s">
        <v>56</v>
      </c>
      <c r="B23" s="8">
        <v>41117</v>
      </c>
      <c r="C23" s="60" t="s">
        <v>161</v>
      </c>
      <c r="D23" s="19">
        <v>2</v>
      </c>
      <c r="E23" s="19">
        <v>3</v>
      </c>
      <c r="F23" s="14">
        <v>50</v>
      </c>
      <c r="H23" s="2">
        <f t="shared" si="0"/>
        <v>0</v>
      </c>
      <c r="I23" s="2">
        <f t="shared" si="1"/>
        <v>0</v>
      </c>
      <c r="J23" s="19">
        <v>2</v>
      </c>
      <c r="K23" s="14">
        <v>20</v>
      </c>
      <c r="L23" s="14">
        <v>30</v>
      </c>
      <c r="M23" s="2">
        <f t="shared" si="2"/>
        <v>0</v>
      </c>
      <c r="N23" s="2">
        <f t="shared" si="3"/>
        <v>132</v>
      </c>
      <c r="O23" s="17">
        <f t="shared" si="4"/>
        <v>100</v>
      </c>
      <c r="P23" s="2">
        <f t="shared" si="5"/>
        <v>132</v>
      </c>
      <c r="Q23" s="19">
        <f t="shared" si="6"/>
        <v>1</v>
      </c>
      <c r="R23" s="6">
        <f t="shared" si="7"/>
        <v>1</v>
      </c>
      <c r="S23" s="19">
        <v>6</v>
      </c>
      <c r="T23" s="2">
        <v>4.5999999999999996</v>
      </c>
      <c r="U23" s="2">
        <v>3.2</v>
      </c>
      <c r="V23" s="19">
        <v>2</v>
      </c>
      <c r="W23" s="2">
        <v>8.8000000000000007</v>
      </c>
      <c r="X23" s="43"/>
      <c r="Y23" s="49">
        <v>1</v>
      </c>
    </row>
    <row r="24" spans="1:25">
      <c r="A24" s="60" t="s">
        <v>57</v>
      </c>
      <c r="B24" s="8">
        <v>41119</v>
      </c>
      <c r="C24" s="60" t="s">
        <v>103</v>
      </c>
      <c r="D24" s="19">
        <v>10</v>
      </c>
      <c r="E24" s="19">
        <v>6</v>
      </c>
      <c r="F24" s="14">
        <v>50</v>
      </c>
      <c r="H24" s="2">
        <f t="shared" si="0"/>
        <v>110.00000000000001</v>
      </c>
      <c r="I24" s="2">
        <f t="shared" si="1"/>
        <v>0</v>
      </c>
      <c r="J24" s="19">
        <v>8</v>
      </c>
      <c r="K24" s="14">
        <v>50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110.00000000000001</v>
      </c>
      <c r="Q24" s="19">
        <f t="shared" si="6"/>
        <v>1</v>
      </c>
      <c r="R24" s="6">
        <f t="shared" si="7"/>
        <v>1</v>
      </c>
      <c r="S24" s="19">
        <v>6</v>
      </c>
      <c r="T24" s="2">
        <v>4.4000000000000004</v>
      </c>
      <c r="U24" s="2">
        <v>2.8</v>
      </c>
      <c r="V24" s="19">
        <v>1</v>
      </c>
      <c r="W24" s="2">
        <v>6.6</v>
      </c>
      <c r="X24" s="43"/>
      <c r="Y24" s="49">
        <v>1</v>
      </c>
    </row>
    <row r="25" spans="1:25">
      <c r="A25" s="60" t="s">
        <v>58</v>
      </c>
      <c r="B25" s="8"/>
      <c r="C25" s="60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60" t="s">
        <v>59</v>
      </c>
      <c r="B26" s="8"/>
      <c r="C26" s="60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60" t="s">
        <v>60</v>
      </c>
      <c r="B27" s="8"/>
      <c r="C27" s="60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60" t="s">
        <v>61</v>
      </c>
      <c r="B28" s="8"/>
      <c r="C28" s="60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60" t="s">
        <v>62</v>
      </c>
      <c r="B29" s="8"/>
      <c r="C29" s="60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60" t="s">
        <v>63</v>
      </c>
      <c r="B30" s="8"/>
      <c r="C30" s="60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60" t="s">
        <v>64</v>
      </c>
      <c r="B31" s="8"/>
      <c r="C31" s="60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60" t="s">
        <v>65</v>
      </c>
      <c r="B32" s="8"/>
      <c r="C32" s="60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60" t="s">
        <v>66</v>
      </c>
      <c r="B33" s="8"/>
      <c r="C33" s="60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60" t="s">
        <v>67</v>
      </c>
      <c r="B34" s="8"/>
      <c r="C34" s="60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800</v>
      </c>
      <c r="G36" s="14">
        <f>SUM(G5:G35)</f>
        <v>210</v>
      </c>
      <c r="H36" s="14">
        <f>SUM(H5:H35)</f>
        <v>1017.5</v>
      </c>
      <c r="I36" s="14">
        <f>SUM(I5:I35)</f>
        <v>317.5</v>
      </c>
      <c r="J36" s="76"/>
      <c r="K36" s="2">
        <f t="shared" ref="K36:N36" si="8">SUM(K5:K35)</f>
        <v>620</v>
      </c>
      <c r="L36" s="14">
        <f t="shared" si="8"/>
        <v>370</v>
      </c>
      <c r="M36" s="14">
        <f t="shared" si="8"/>
        <v>452</v>
      </c>
      <c r="N36" s="14">
        <f t="shared" si="8"/>
        <v>673.5</v>
      </c>
      <c r="O36" s="17">
        <f>SUM(O5:O35)</f>
        <v>2000</v>
      </c>
      <c r="P36" s="2">
        <f>SUM(P5:P35)</f>
        <v>2460.5</v>
      </c>
      <c r="Q36" s="19">
        <f>SUM(Q5:Q35)</f>
        <v>20</v>
      </c>
      <c r="R36" s="19">
        <f>SUM(R5:R35)</f>
        <v>11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2460.5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1420</v>
      </c>
      <c r="L39" s="14">
        <f>G36+L36</f>
        <v>580</v>
      </c>
      <c r="M39" s="14">
        <f>O36</f>
        <v>2000</v>
      </c>
      <c r="O39" s="21" t="s">
        <v>22</v>
      </c>
      <c r="P39" s="23">
        <f>IF(R36=0,0,R36/Q36)</f>
        <v>0.55000000000000004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1469.5</v>
      </c>
      <c r="L40" s="80">
        <f>I36+N36</f>
        <v>991</v>
      </c>
      <c r="M40" s="80">
        <f>P36</f>
        <v>2460.5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49.5</v>
      </c>
      <c r="L41" s="14">
        <f>L40-L39</f>
        <v>411</v>
      </c>
      <c r="M41" s="14">
        <f>M40-M39</f>
        <v>460.5</v>
      </c>
      <c r="O41" s="21" t="s">
        <v>26</v>
      </c>
      <c r="P41" s="22">
        <f>P38*P39</f>
        <v>1353.2750000000001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3.4859154929577467E-2</v>
      </c>
      <c r="L42" s="82">
        <f>L41/MAX(1,L39)</f>
        <v>0.70862068965517244</v>
      </c>
      <c r="M42" s="82">
        <f>M41/MAX(1,M39)</f>
        <v>0.23025000000000001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60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11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43" priority="14" operator="lessThan">
      <formula>0</formula>
    </cfRule>
  </conditionalFormatting>
  <conditionalFormatting sqref="L45">
    <cfRule type="cellIs" dxfId="142" priority="13" operator="lessThan">
      <formula>0</formula>
    </cfRule>
  </conditionalFormatting>
  <conditionalFormatting sqref="M45">
    <cfRule type="cellIs" dxfId="141" priority="12" operator="lessThan">
      <formula>0</formula>
    </cfRule>
  </conditionalFormatting>
  <conditionalFormatting sqref="K45">
    <cfRule type="cellIs" dxfId="140" priority="11" operator="lessThan">
      <formula>0</formula>
    </cfRule>
  </conditionalFormatting>
  <conditionalFormatting sqref="L45">
    <cfRule type="cellIs" dxfId="139" priority="10" operator="lessThan">
      <formula>0</formula>
    </cfRule>
  </conditionalFormatting>
  <conditionalFormatting sqref="M45">
    <cfRule type="cellIs" dxfId="138" priority="9" operator="lessThan">
      <formula>0</formula>
    </cfRule>
  </conditionalFormatting>
  <conditionalFormatting sqref="K41">
    <cfRule type="cellIs" dxfId="137" priority="8" operator="lessThan">
      <formula>0</formula>
    </cfRule>
  </conditionalFormatting>
  <conditionalFormatting sqref="L41">
    <cfRule type="cellIs" dxfId="136" priority="7" operator="lessThan">
      <formula>0</formula>
    </cfRule>
  </conditionalFormatting>
  <conditionalFormatting sqref="M41">
    <cfRule type="cellIs" dxfId="135" priority="6" operator="lessThan">
      <formula>0</formula>
    </cfRule>
  </conditionalFormatting>
  <conditionalFormatting sqref="K42">
    <cfRule type="cellIs" dxfId="134" priority="5" operator="lessThan">
      <formula>0</formula>
    </cfRule>
  </conditionalFormatting>
  <conditionalFormatting sqref="L42">
    <cfRule type="cellIs" dxfId="133" priority="4" operator="lessThan">
      <formula>0</formula>
    </cfRule>
  </conditionalFormatting>
  <conditionalFormatting sqref="M42">
    <cfRule type="cellIs" dxfId="132" priority="3" operator="lessThan">
      <formula>0</formula>
    </cfRule>
  </conditionalFormatting>
  <conditionalFormatting sqref="L42">
    <cfRule type="cellIs" dxfId="131" priority="2" operator="lessThan">
      <formula>0</formula>
    </cfRule>
  </conditionalFormatting>
  <conditionalFormatting sqref="M42">
    <cfRule type="cellIs" dxfId="130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Y142"/>
  <sheetViews>
    <sheetView topLeftCell="A3" zoomScaleNormal="100" workbookViewId="0">
      <selection activeCell="A57" sqref="A57:XFD57"/>
    </sheetView>
  </sheetViews>
  <sheetFormatPr defaultRowHeight="15"/>
  <cols>
    <col min="1" max="1" width="7.7109375" style="63" customWidth="1"/>
    <col min="2" max="2" width="11.140625" customWidth="1"/>
    <col min="3" max="3" width="7.42578125" customWidth="1"/>
    <col min="4" max="4" width="7.140625" customWidth="1"/>
    <col min="5" max="5" width="8" style="6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82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2" t="s">
        <v>14</v>
      </c>
      <c r="W4" s="12" t="s">
        <v>7</v>
      </c>
      <c r="X4" s="41" t="s">
        <v>23</v>
      </c>
      <c r="Y4" s="9" t="s">
        <v>38</v>
      </c>
    </row>
    <row r="11" spans="1:25">
      <c r="A11" s="63" t="s">
        <v>50</v>
      </c>
      <c r="B11" s="8">
        <v>41097</v>
      </c>
      <c r="C11" s="63" t="s">
        <v>86</v>
      </c>
      <c r="D11" s="19">
        <v>5</v>
      </c>
      <c r="E11" s="19">
        <v>2</v>
      </c>
      <c r="F11" s="14">
        <v>75</v>
      </c>
      <c r="H11" s="2">
        <f t="shared" ref="H11:H24" si="0">IF(E11=S11,F11/2*MIN(T11,42),0)*Y11</f>
        <v>0</v>
      </c>
      <c r="I11" s="2">
        <f t="shared" ref="I11:I24" si="1">IF(E11=S11,G11/2*MIN(U11,22),IF(E11=V11,G11/2*MIN(W11,22),0))*Y11</f>
        <v>0</v>
      </c>
      <c r="J11" s="19">
        <v>5</v>
      </c>
      <c r="K11" s="14">
        <v>25</v>
      </c>
      <c r="M11" s="2">
        <f t="shared" ref="M11:M24" si="2">IF(J11=S11,K11/2*MIN(T11,42),0)*Y11</f>
        <v>0</v>
      </c>
      <c r="N11" s="2">
        <f t="shared" ref="N11:N24" si="3">IF(J11=S11,L11/2*MIN(U11,22),IF(J11=V11,L11/2*MIN(W11,22),0))*Y11</f>
        <v>0</v>
      </c>
      <c r="O11" s="17">
        <f t="shared" ref="O11:O24" si="4">F11+G11+K11+L11</f>
        <v>100</v>
      </c>
      <c r="P11" s="2">
        <f t="shared" ref="P11:P24" si="5">(H11+I11+M11+N11)</f>
        <v>0</v>
      </c>
      <c r="Q11" s="19">
        <f t="shared" ref="Q11:Q24" si="6">IF(B11&gt;1/1/2000,1,0)</f>
        <v>1</v>
      </c>
      <c r="R11" s="6">
        <f t="shared" ref="R11:R24" si="7">IF(H11&gt;0,1,IF(I11&gt;0,1,IF(M11&gt;0,1,IF(N11&gt;0,1,0))))</f>
        <v>0</v>
      </c>
      <c r="S11" s="19">
        <v>8</v>
      </c>
      <c r="T11" s="2">
        <v>3.6</v>
      </c>
      <c r="U11" s="2">
        <v>2.6</v>
      </c>
      <c r="V11" s="19">
        <v>7</v>
      </c>
      <c r="W11" s="2">
        <v>6.8</v>
      </c>
      <c r="X11" s="43"/>
      <c r="Y11" s="49">
        <v>1</v>
      </c>
    </row>
    <row r="12" spans="1:25">
      <c r="A12" s="63" t="s">
        <v>51</v>
      </c>
      <c r="B12" s="8">
        <v>41098</v>
      </c>
      <c r="C12" s="63" t="s">
        <v>90</v>
      </c>
      <c r="D12" s="19">
        <v>1</v>
      </c>
      <c r="E12" s="19">
        <v>1</v>
      </c>
      <c r="F12" s="14">
        <v>20</v>
      </c>
      <c r="G12" s="14">
        <v>80</v>
      </c>
      <c r="H12" s="2">
        <f t="shared" si="0"/>
        <v>58</v>
      </c>
      <c r="I12" s="2">
        <f t="shared" si="1"/>
        <v>168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226</v>
      </c>
      <c r="Q12" s="19">
        <f t="shared" si="6"/>
        <v>1</v>
      </c>
      <c r="R12" s="6">
        <f t="shared" si="7"/>
        <v>1</v>
      </c>
      <c r="S12" s="19">
        <v>1</v>
      </c>
      <c r="T12" s="2">
        <v>5.8</v>
      </c>
      <c r="U12" s="2">
        <v>4.2</v>
      </c>
      <c r="V12" s="19">
        <v>7</v>
      </c>
      <c r="W12" s="2">
        <v>7.6</v>
      </c>
      <c r="X12" s="43"/>
      <c r="Y12" s="49">
        <v>1</v>
      </c>
    </row>
    <row r="13" spans="1:25">
      <c r="A13" s="63" t="s">
        <v>52</v>
      </c>
      <c r="B13" s="8">
        <v>41098</v>
      </c>
      <c r="C13" s="63" t="s">
        <v>90</v>
      </c>
      <c r="D13" s="19">
        <v>5</v>
      </c>
      <c r="E13" s="19">
        <v>3</v>
      </c>
      <c r="F13" s="14">
        <v>20</v>
      </c>
      <c r="H13" s="2">
        <f t="shared" si="0"/>
        <v>48</v>
      </c>
      <c r="I13" s="2">
        <f t="shared" si="1"/>
        <v>0</v>
      </c>
      <c r="J13" s="19">
        <v>7</v>
      </c>
      <c r="K13" s="14">
        <v>20</v>
      </c>
      <c r="L13" s="14">
        <v>60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48</v>
      </c>
      <c r="Q13" s="19">
        <f t="shared" si="6"/>
        <v>1</v>
      </c>
      <c r="R13" s="6">
        <f t="shared" si="7"/>
        <v>1</v>
      </c>
      <c r="S13" s="19">
        <v>3</v>
      </c>
      <c r="T13" s="2">
        <v>4.8</v>
      </c>
      <c r="U13" s="2">
        <v>2.8</v>
      </c>
      <c r="V13" s="19">
        <v>4</v>
      </c>
      <c r="W13" s="2">
        <v>4.4000000000000004</v>
      </c>
      <c r="X13" s="43"/>
      <c r="Y13" s="49">
        <v>1</v>
      </c>
    </row>
    <row r="14" spans="1:25">
      <c r="A14" s="63" t="s">
        <v>53</v>
      </c>
      <c r="B14" s="8">
        <v>41099</v>
      </c>
      <c r="C14" s="63" t="s">
        <v>90</v>
      </c>
      <c r="D14" s="19">
        <v>1</v>
      </c>
      <c r="E14" s="19">
        <v>1</v>
      </c>
      <c r="F14" s="14">
        <v>10</v>
      </c>
      <c r="H14" s="2">
        <f t="shared" si="0"/>
        <v>0</v>
      </c>
      <c r="I14" s="2">
        <f t="shared" si="1"/>
        <v>0</v>
      </c>
      <c r="J14" s="19">
        <v>6</v>
      </c>
      <c r="K14" s="14">
        <v>70</v>
      </c>
      <c r="L14" s="14">
        <v>20</v>
      </c>
      <c r="M14" s="2">
        <f t="shared" si="2"/>
        <v>0</v>
      </c>
      <c r="N14" s="2">
        <f t="shared" si="3"/>
        <v>22</v>
      </c>
      <c r="O14" s="17">
        <f t="shared" si="4"/>
        <v>100</v>
      </c>
      <c r="P14" s="2">
        <f t="shared" si="5"/>
        <v>22</v>
      </c>
      <c r="Q14" s="19">
        <f t="shared" si="6"/>
        <v>1</v>
      </c>
      <c r="R14" s="6">
        <f t="shared" si="7"/>
        <v>1</v>
      </c>
      <c r="S14" s="19">
        <v>4</v>
      </c>
      <c r="T14" s="2">
        <v>3.2</v>
      </c>
      <c r="U14" s="2">
        <v>2.1</v>
      </c>
      <c r="V14" s="19">
        <v>6</v>
      </c>
      <c r="W14" s="2">
        <v>2.2000000000000002</v>
      </c>
      <c r="X14" s="43"/>
      <c r="Y14" s="49">
        <v>1</v>
      </c>
    </row>
    <row r="15" spans="1:25">
      <c r="A15" s="63" t="s">
        <v>54</v>
      </c>
      <c r="B15" s="8">
        <v>41099</v>
      </c>
      <c r="C15" s="63" t="s">
        <v>90</v>
      </c>
      <c r="D15" s="19">
        <v>2</v>
      </c>
      <c r="E15" s="19">
        <v>7</v>
      </c>
      <c r="F15" s="14">
        <v>10</v>
      </c>
      <c r="G15" s="14">
        <v>50</v>
      </c>
      <c r="H15" s="2">
        <f t="shared" si="0"/>
        <v>81</v>
      </c>
      <c r="I15" s="2">
        <f t="shared" si="1"/>
        <v>180</v>
      </c>
      <c r="J15" s="19">
        <v>5</v>
      </c>
      <c r="K15" s="14">
        <v>10</v>
      </c>
      <c r="L15" s="14">
        <v>30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261</v>
      </c>
      <c r="Q15" s="19">
        <f t="shared" si="6"/>
        <v>1</v>
      </c>
      <c r="R15" s="6">
        <f t="shared" si="7"/>
        <v>1</v>
      </c>
      <c r="S15" s="19">
        <v>7</v>
      </c>
      <c r="T15" s="2">
        <v>16.2</v>
      </c>
      <c r="U15" s="2">
        <v>7.2</v>
      </c>
      <c r="V15" s="19">
        <v>2</v>
      </c>
      <c r="W15" s="2">
        <v>4.4000000000000004</v>
      </c>
      <c r="X15" s="43"/>
      <c r="Y15" s="49">
        <v>1</v>
      </c>
    </row>
    <row r="16" spans="1:25">
      <c r="A16" s="63" t="s">
        <v>55</v>
      </c>
      <c r="B16" s="8">
        <v>41099</v>
      </c>
      <c r="C16" s="63" t="s">
        <v>90</v>
      </c>
      <c r="D16" s="19">
        <v>4</v>
      </c>
      <c r="E16" s="19">
        <v>4</v>
      </c>
      <c r="F16" s="14">
        <v>10</v>
      </c>
      <c r="H16" s="2">
        <f t="shared" si="0"/>
        <v>0</v>
      </c>
      <c r="I16" s="2">
        <f t="shared" si="1"/>
        <v>0</v>
      </c>
      <c r="J16" s="19">
        <v>6</v>
      </c>
      <c r="K16" s="14"/>
      <c r="L16" s="14">
        <v>90</v>
      </c>
      <c r="M16" s="2">
        <f t="shared" si="2"/>
        <v>0</v>
      </c>
      <c r="N16" s="2">
        <f t="shared" si="3"/>
        <v>125.99999999999999</v>
      </c>
      <c r="O16" s="17">
        <f t="shared" si="4"/>
        <v>100</v>
      </c>
      <c r="P16" s="2">
        <f t="shared" si="5"/>
        <v>125.99999999999999</v>
      </c>
      <c r="Q16" s="19">
        <f t="shared" si="6"/>
        <v>1</v>
      </c>
      <c r="R16" s="6">
        <f t="shared" si="7"/>
        <v>1</v>
      </c>
      <c r="S16" s="19">
        <v>2</v>
      </c>
      <c r="T16" s="2">
        <v>41.2</v>
      </c>
      <c r="U16" s="2">
        <v>10.199999999999999</v>
      </c>
      <c r="V16" s="19">
        <v>6</v>
      </c>
      <c r="W16" s="2">
        <v>2.8</v>
      </c>
      <c r="X16" s="43"/>
      <c r="Y16" s="49">
        <v>1</v>
      </c>
    </row>
    <row r="17" spans="1:25">
      <c r="A17" s="63" t="s">
        <v>56</v>
      </c>
      <c r="B17" s="8">
        <v>41099</v>
      </c>
      <c r="C17" s="63" t="s">
        <v>90</v>
      </c>
      <c r="D17" s="19">
        <v>7</v>
      </c>
      <c r="E17" s="19">
        <v>8</v>
      </c>
      <c r="F17" s="14">
        <v>30</v>
      </c>
      <c r="G17" s="14">
        <v>70</v>
      </c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0</v>
      </c>
      <c r="Q17" s="19">
        <f t="shared" si="6"/>
        <v>1</v>
      </c>
      <c r="R17" s="6">
        <f t="shared" si="7"/>
        <v>0</v>
      </c>
      <c r="S17" s="19">
        <v>7</v>
      </c>
      <c r="T17" s="2">
        <v>22.2</v>
      </c>
      <c r="U17" s="2">
        <v>9.4</v>
      </c>
      <c r="V17" s="19">
        <v>5</v>
      </c>
      <c r="W17" s="2">
        <v>5.4</v>
      </c>
      <c r="X17" s="43"/>
      <c r="Y17" s="49">
        <v>1</v>
      </c>
    </row>
    <row r="18" spans="1:25">
      <c r="A18" s="63" t="s">
        <v>57</v>
      </c>
      <c r="B18" s="8">
        <v>41100</v>
      </c>
      <c r="C18" s="63" t="s">
        <v>90</v>
      </c>
      <c r="D18" s="19">
        <v>1</v>
      </c>
      <c r="E18" s="19">
        <v>5</v>
      </c>
      <c r="F18" s="14">
        <v>70</v>
      </c>
      <c r="G18" s="14">
        <v>20</v>
      </c>
      <c r="H18" s="2">
        <f t="shared" si="0"/>
        <v>0</v>
      </c>
      <c r="I18" s="2">
        <f t="shared" si="1"/>
        <v>0</v>
      </c>
      <c r="J18" s="19">
        <v>4</v>
      </c>
      <c r="K18" s="14"/>
      <c r="L18" s="14">
        <v>10</v>
      </c>
      <c r="M18" s="2">
        <f t="shared" si="2"/>
        <v>0</v>
      </c>
      <c r="N18" s="2">
        <f t="shared" si="3"/>
        <v>24</v>
      </c>
      <c r="O18" s="17">
        <f t="shared" si="4"/>
        <v>100</v>
      </c>
      <c r="P18" s="2">
        <f t="shared" si="5"/>
        <v>24</v>
      </c>
      <c r="Q18" s="19">
        <f t="shared" si="6"/>
        <v>1</v>
      </c>
      <c r="R18" s="6">
        <f t="shared" si="7"/>
        <v>1</v>
      </c>
      <c r="S18" s="19">
        <v>4</v>
      </c>
      <c r="T18" s="2">
        <v>10</v>
      </c>
      <c r="U18" s="2">
        <v>4.8</v>
      </c>
      <c r="V18" s="19">
        <v>2</v>
      </c>
      <c r="W18" s="2">
        <v>6</v>
      </c>
      <c r="X18" s="43"/>
      <c r="Y18" s="49">
        <v>1</v>
      </c>
    </row>
    <row r="19" spans="1:25">
      <c r="A19" s="63" t="s">
        <v>58</v>
      </c>
      <c r="B19" s="8">
        <v>41106</v>
      </c>
      <c r="C19" s="63" t="s">
        <v>90</v>
      </c>
      <c r="D19" s="19">
        <v>8</v>
      </c>
      <c r="E19" s="19">
        <v>8</v>
      </c>
      <c r="F19" s="14">
        <v>70</v>
      </c>
      <c r="H19" s="2">
        <f t="shared" si="0"/>
        <v>378</v>
      </c>
      <c r="I19" s="2">
        <f t="shared" si="1"/>
        <v>0</v>
      </c>
      <c r="J19" s="19">
        <v>10</v>
      </c>
      <c r="K19" s="14">
        <v>30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378</v>
      </c>
      <c r="Q19" s="19">
        <f t="shared" si="6"/>
        <v>1</v>
      </c>
      <c r="R19" s="6">
        <f t="shared" si="7"/>
        <v>1</v>
      </c>
      <c r="S19" s="19">
        <v>8</v>
      </c>
      <c r="T19" s="2">
        <v>10.8</v>
      </c>
      <c r="U19" s="2">
        <v>6.8</v>
      </c>
      <c r="V19" s="19">
        <v>3</v>
      </c>
      <c r="W19" s="2">
        <v>6</v>
      </c>
      <c r="X19" s="43"/>
      <c r="Y19" s="49">
        <v>1</v>
      </c>
    </row>
    <row r="20" spans="1:25">
      <c r="A20" s="63" t="s">
        <v>59</v>
      </c>
      <c r="B20" s="8">
        <v>41107</v>
      </c>
      <c r="C20" s="63" t="s">
        <v>92</v>
      </c>
      <c r="D20" s="19">
        <v>3</v>
      </c>
      <c r="E20" s="19">
        <v>5</v>
      </c>
      <c r="F20" s="14">
        <v>40</v>
      </c>
      <c r="G20" s="14">
        <v>10</v>
      </c>
      <c r="H20" s="2">
        <f t="shared" si="0"/>
        <v>0</v>
      </c>
      <c r="I20" s="2">
        <f t="shared" si="1"/>
        <v>0</v>
      </c>
      <c r="J20" s="19">
        <v>6</v>
      </c>
      <c r="K20" s="14">
        <v>40</v>
      </c>
      <c r="L20" s="14">
        <v>10</v>
      </c>
      <c r="M20" s="2">
        <f t="shared" si="2"/>
        <v>0</v>
      </c>
      <c r="N20" s="2">
        <f t="shared" si="3"/>
        <v>22</v>
      </c>
      <c r="O20" s="17">
        <f t="shared" si="4"/>
        <v>100</v>
      </c>
      <c r="P20" s="2">
        <f t="shared" si="5"/>
        <v>22</v>
      </c>
      <c r="Q20" s="19">
        <f t="shared" si="6"/>
        <v>1</v>
      </c>
      <c r="R20" s="6">
        <f t="shared" si="7"/>
        <v>1</v>
      </c>
      <c r="S20" s="19">
        <v>2</v>
      </c>
      <c r="T20" s="2">
        <v>2.4</v>
      </c>
      <c r="U20" s="2">
        <v>2.1</v>
      </c>
      <c r="V20" s="19">
        <v>6</v>
      </c>
      <c r="W20" s="2">
        <v>4.4000000000000004</v>
      </c>
      <c r="X20" s="43"/>
      <c r="Y20" s="49">
        <v>1</v>
      </c>
    </row>
    <row r="21" spans="1:25">
      <c r="A21" s="63" t="s">
        <v>60</v>
      </c>
      <c r="B21" s="8">
        <v>41107</v>
      </c>
      <c r="C21" s="63" t="s">
        <v>92</v>
      </c>
      <c r="D21" s="19">
        <v>7</v>
      </c>
      <c r="E21" s="19">
        <v>1</v>
      </c>
      <c r="F21" s="14">
        <v>80</v>
      </c>
      <c r="G21" s="14">
        <v>20</v>
      </c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8</v>
      </c>
      <c r="T21" s="2">
        <v>9</v>
      </c>
      <c r="U21" s="2">
        <v>4.2</v>
      </c>
      <c r="V21" s="19">
        <v>9</v>
      </c>
      <c r="W21" s="2">
        <v>3.8</v>
      </c>
      <c r="X21" s="43"/>
      <c r="Y21" s="49">
        <v>1</v>
      </c>
    </row>
    <row r="22" spans="1:25">
      <c r="A22" s="63" t="s">
        <v>61</v>
      </c>
      <c r="B22" s="8">
        <v>41110</v>
      </c>
      <c r="C22" s="63" t="s">
        <v>92</v>
      </c>
      <c r="D22" s="19">
        <v>4</v>
      </c>
      <c r="E22" s="19">
        <v>2</v>
      </c>
      <c r="F22" s="14">
        <v>40</v>
      </c>
      <c r="G22" s="14">
        <v>10</v>
      </c>
      <c r="H22" s="2">
        <f t="shared" si="0"/>
        <v>0</v>
      </c>
      <c r="I22" s="2">
        <f t="shared" si="1"/>
        <v>0</v>
      </c>
      <c r="J22" s="19">
        <v>8</v>
      </c>
      <c r="K22" s="14">
        <v>40</v>
      </c>
      <c r="L22" s="14">
        <v>10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3</v>
      </c>
      <c r="T22" s="2">
        <v>6.8</v>
      </c>
      <c r="U22" s="2">
        <v>4.5999999999999996</v>
      </c>
      <c r="V22" s="19">
        <v>7</v>
      </c>
      <c r="W22" s="2">
        <v>4.2</v>
      </c>
      <c r="X22" s="43"/>
      <c r="Y22" s="49">
        <v>1</v>
      </c>
    </row>
    <row r="23" spans="1:25">
      <c r="A23" s="63" t="s">
        <v>62</v>
      </c>
      <c r="B23" s="8">
        <v>41110</v>
      </c>
      <c r="C23" s="63" t="s">
        <v>92</v>
      </c>
      <c r="D23" s="19">
        <v>5</v>
      </c>
      <c r="E23" s="19">
        <v>8</v>
      </c>
      <c r="F23" s="14">
        <v>20</v>
      </c>
      <c r="H23" s="2">
        <f t="shared" si="0"/>
        <v>0</v>
      </c>
      <c r="I23" s="2">
        <f t="shared" si="1"/>
        <v>0</v>
      </c>
      <c r="J23" s="19">
        <v>7</v>
      </c>
      <c r="K23" s="14">
        <v>80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0</v>
      </c>
      <c r="Q23" s="19">
        <f t="shared" si="6"/>
        <v>1</v>
      </c>
      <c r="R23" s="6">
        <f t="shared" si="7"/>
        <v>0</v>
      </c>
      <c r="S23" s="19">
        <v>3</v>
      </c>
      <c r="T23" s="2">
        <v>7.4</v>
      </c>
      <c r="U23" s="2">
        <v>3.8</v>
      </c>
      <c r="V23" s="19">
        <v>7</v>
      </c>
      <c r="W23" s="2">
        <v>3.4</v>
      </c>
      <c r="X23" s="43"/>
      <c r="Y23" s="49">
        <v>1</v>
      </c>
    </row>
    <row r="24" spans="1:25">
      <c r="A24" s="63" t="s">
        <v>63</v>
      </c>
      <c r="B24" s="8">
        <v>41111</v>
      </c>
      <c r="C24" s="63" t="s">
        <v>90</v>
      </c>
      <c r="D24" s="19">
        <v>1</v>
      </c>
      <c r="E24" s="19">
        <v>6</v>
      </c>
      <c r="F24" s="14">
        <v>70</v>
      </c>
      <c r="H24" s="2">
        <f t="shared" si="0"/>
        <v>0</v>
      </c>
      <c r="I24" s="2">
        <f t="shared" si="1"/>
        <v>0</v>
      </c>
      <c r="J24" s="19">
        <v>5</v>
      </c>
      <c r="K24" s="14">
        <v>30</v>
      </c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3</v>
      </c>
      <c r="T24" s="2">
        <v>13</v>
      </c>
      <c r="U24" s="2">
        <v>6.4</v>
      </c>
      <c r="V24" s="19">
        <v>1</v>
      </c>
      <c r="W24" s="2">
        <v>3.4</v>
      </c>
      <c r="X24" s="43"/>
      <c r="Y24" s="49">
        <v>1</v>
      </c>
    </row>
    <row r="25" spans="1:25">
      <c r="A25" s="98" t="s">
        <v>64</v>
      </c>
      <c r="B25" s="8">
        <v>41113</v>
      </c>
      <c r="C25" s="98" t="s">
        <v>90</v>
      </c>
      <c r="D25" s="19">
        <v>9</v>
      </c>
      <c r="E25" s="19">
        <v>6</v>
      </c>
      <c r="F25" s="14">
        <v>30</v>
      </c>
      <c r="H25" s="2">
        <f t="shared" ref="H25:H30" si="8">IF(E25=S25,F25/2*MIN(T25,42),0)*Y25</f>
        <v>75</v>
      </c>
      <c r="I25" s="2">
        <f t="shared" ref="I25:I30" si="9">IF(E25=S25,G25/2*MIN(U25,22),IF(E25=V25,G25/2*MIN(W25,22),0))*Y25</f>
        <v>0</v>
      </c>
      <c r="J25" s="19">
        <v>8</v>
      </c>
      <c r="K25" s="14">
        <v>50</v>
      </c>
      <c r="L25" s="14">
        <v>20</v>
      </c>
      <c r="M25" s="2">
        <f t="shared" ref="M25:M30" si="10">IF(J25=S25,K25/2*MIN(T25,42),0)*Y25</f>
        <v>0</v>
      </c>
      <c r="N25" s="2">
        <f t="shared" ref="N25:N30" si="11">IF(J25=S25,L25/2*MIN(U25,22),IF(J25=V25,L25/2*MIN(W25,22),0))*Y25</f>
        <v>0</v>
      </c>
      <c r="O25" s="17">
        <f t="shared" ref="O25:O30" si="12">F25+G25+K25+L25</f>
        <v>100</v>
      </c>
      <c r="P25" s="2">
        <f t="shared" ref="P25:P30" si="13">(H25+I25+M25+N25)</f>
        <v>75</v>
      </c>
      <c r="Q25" s="19">
        <f t="shared" ref="Q25:Q30" si="14">IF(B25&gt;1/1/2000,1,0)</f>
        <v>1</v>
      </c>
      <c r="R25" s="6">
        <f t="shared" ref="R25:R30" si="15">IF(H25&gt;0,1,IF(I25&gt;0,1,IF(M25&gt;0,1,IF(N25&gt;0,1,0))))</f>
        <v>1</v>
      </c>
      <c r="S25" s="19">
        <v>6</v>
      </c>
      <c r="T25" s="2">
        <v>5</v>
      </c>
      <c r="U25" s="2">
        <v>3.2</v>
      </c>
      <c r="V25" s="19">
        <v>3</v>
      </c>
      <c r="W25" s="2">
        <v>3.8</v>
      </c>
      <c r="X25" s="43"/>
      <c r="Y25" s="49">
        <v>1</v>
      </c>
    </row>
    <row r="26" spans="1:25">
      <c r="A26" s="98" t="s">
        <v>65</v>
      </c>
      <c r="B26" s="8">
        <v>41114</v>
      </c>
      <c r="C26" s="98" t="s">
        <v>159</v>
      </c>
      <c r="D26" s="19">
        <v>4</v>
      </c>
      <c r="E26" s="19">
        <v>8</v>
      </c>
      <c r="F26" s="14">
        <v>70</v>
      </c>
      <c r="G26" s="14">
        <v>10</v>
      </c>
      <c r="H26" s="2">
        <f t="shared" si="8"/>
        <v>0</v>
      </c>
      <c r="I26" s="2">
        <f t="shared" si="9"/>
        <v>0</v>
      </c>
      <c r="J26" s="19">
        <v>7</v>
      </c>
      <c r="K26" s="14">
        <v>20</v>
      </c>
      <c r="M26" s="2">
        <f t="shared" si="10"/>
        <v>0</v>
      </c>
      <c r="N26" s="2">
        <f t="shared" si="11"/>
        <v>0</v>
      </c>
      <c r="O26" s="17">
        <f t="shared" si="12"/>
        <v>100</v>
      </c>
      <c r="P26" s="2">
        <f t="shared" si="13"/>
        <v>0</v>
      </c>
      <c r="Q26" s="19">
        <f t="shared" si="14"/>
        <v>1</v>
      </c>
      <c r="R26" s="6">
        <f t="shared" si="15"/>
        <v>0</v>
      </c>
      <c r="S26" s="19">
        <v>3</v>
      </c>
      <c r="T26" s="2">
        <v>7.6</v>
      </c>
      <c r="U26" s="2">
        <v>4.4000000000000004</v>
      </c>
      <c r="V26" s="19">
        <v>6</v>
      </c>
      <c r="W26" s="2">
        <v>3.4</v>
      </c>
      <c r="X26" s="43"/>
      <c r="Y26" s="49">
        <v>1</v>
      </c>
    </row>
    <row r="27" spans="1:25">
      <c r="A27" s="98" t="s">
        <v>66</v>
      </c>
      <c r="B27" s="8">
        <v>41114</v>
      </c>
      <c r="C27" s="98" t="s">
        <v>90</v>
      </c>
      <c r="D27" s="19">
        <v>9</v>
      </c>
      <c r="E27" s="19">
        <v>1</v>
      </c>
      <c r="F27" s="14">
        <v>70</v>
      </c>
      <c r="H27" s="2">
        <f t="shared" si="8"/>
        <v>245</v>
      </c>
      <c r="I27" s="2">
        <f t="shared" si="9"/>
        <v>0</v>
      </c>
      <c r="J27" s="19">
        <v>8</v>
      </c>
      <c r="K27" s="14">
        <v>30</v>
      </c>
      <c r="M27" s="2">
        <f t="shared" si="10"/>
        <v>0</v>
      </c>
      <c r="N27" s="2">
        <f t="shared" si="11"/>
        <v>0</v>
      </c>
      <c r="O27" s="17">
        <f t="shared" si="12"/>
        <v>100</v>
      </c>
      <c r="P27" s="2">
        <f t="shared" si="13"/>
        <v>245</v>
      </c>
      <c r="Q27" s="19">
        <f t="shared" si="14"/>
        <v>1</v>
      </c>
      <c r="R27" s="6">
        <f t="shared" si="15"/>
        <v>1</v>
      </c>
      <c r="S27" s="19">
        <v>1</v>
      </c>
      <c r="T27" s="2">
        <v>7</v>
      </c>
      <c r="U27" s="2">
        <v>3.2</v>
      </c>
      <c r="V27" s="19">
        <v>4</v>
      </c>
      <c r="W27" s="2">
        <v>2.6</v>
      </c>
      <c r="X27" s="43"/>
      <c r="Y27" s="49">
        <v>1</v>
      </c>
    </row>
    <row r="28" spans="1:25">
      <c r="A28" s="98" t="s">
        <v>67</v>
      </c>
      <c r="B28" s="8">
        <v>41117</v>
      </c>
      <c r="C28" s="98" t="s">
        <v>92</v>
      </c>
      <c r="D28" s="19">
        <v>1</v>
      </c>
      <c r="E28" s="19">
        <v>4</v>
      </c>
      <c r="F28" s="14">
        <v>50</v>
      </c>
      <c r="H28" s="2">
        <f t="shared" si="8"/>
        <v>0</v>
      </c>
      <c r="I28" s="2">
        <f t="shared" si="9"/>
        <v>0</v>
      </c>
      <c r="J28" s="19">
        <v>6</v>
      </c>
      <c r="K28" s="14">
        <v>50</v>
      </c>
      <c r="M28" s="2">
        <f t="shared" si="10"/>
        <v>0</v>
      </c>
      <c r="N28" s="2">
        <f t="shared" si="11"/>
        <v>0</v>
      </c>
      <c r="O28" s="17">
        <f t="shared" si="12"/>
        <v>100</v>
      </c>
      <c r="P28" s="2">
        <f t="shared" si="13"/>
        <v>0</v>
      </c>
      <c r="Q28" s="19">
        <f t="shared" si="14"/>
        <v>1</v>
      </c>
      <c r="R28" s="6">
        <f t="shared" si="15"/>
        <v>0</v>
      </c>
      <c r="S28" s="19">
        <v>5</v>
      </c>
      <c r="T28" s="2">
        <v>32</v>
      </c>
      <c r="U28" s="2">
        <v>8</v>
      </c>
      <c r="V28" s="19">
        <v>4</v>
      </c>
      <c r="W28" s="2">
        <v>5</v>
      </c>
      <c r="X28" s="43"/>
      <c r="Y28" s="49">
        <v>1</v>
      </c>
    </row>
    <row r="29" spans="1:25">
      <c r="A29" s="98" t="s">
        <v>149</v>
      </c>
      <c r="B29" s="8">
        <v>41117</v>
      </c>
      <c r="C29" s="98" t="s">
        <v>92</v>
      </c>
      <c r="D29" s="19">
        <v>3</v>
      </c>
      <c r="E29" s="19">
        <v>4</v>
      </c>
      <c r="F29" s="14">
        <v>20</v>
      </c>
      <c r="H29" s="2">
        <f t="shared" si="8"/>
        <v>136</v>
      </c>
      <c r="I29" s="2">
        <f t="shared" si="9"/>
        <v>0</v>
      </c>
      <c r="J29" s="19">
        <v>5</v>
      </c>
      <c r="K29" s="14">
        <v>30</v>
      </c>
      <c r="L29" s="14">
        <v>50</v>
      </c>
      <c r="M29" s="2">
        <f t="shared" si="10"/>
        <v>0</v>
      </c>
      <c r="N29" s="2">
        <f t="shared" si="11"/>
        <v>0</v>
      </c>
      <c r="O29" s="17">
        <f t="shared" si="12"/>
        <v>100</v>
      </c>
      <c r="P29" s="2">
        <f t="shared" si="13"/>
        <v>136</v>
      </c>
      <c r="Q29" s="19">
        <f t="shared" si="14"/>
        <v>1</v>
      </c>
      <c r="R29" s="6">
        <f t="shared" si="15"/>
        <v>1</v>
      </c>
      <c r="S29" s="19">
        <v>4</v>
      </c>
      <c r="T29" s="2">
        <v>13.6</v>
      </c>
      <c r="U29" s="2">
        <v>7.8</v>
      </c>
      <c r="V29" s="19">
        <v>3</v>
      </c>
      <c r="W29" s="2">
        <v>18.399999999999999</v>
      </c>
      <c r="X29" s="43"/>
      <c r="Y29" s="49">
        <v>1</v>
      </c>
    </row>
    <row r="30" spans="1:25">
      <c r="A30" s="98" t="s">
        <v>150</v>
      </c>
      <c r="B30" s="8">
        <v>41117</v>
      </c>
      <c r="C30" s="98" t="s">
        <v>92</v>
      </c>
      <c r="D30" s="19">
        <v>9</v>
      </c>
      <c r="E30" s="19">
        <v>8</v>
      </c>
      <c r="F30" s="14">
        <v>20</v>
      </c>
      <c r="H30" s="2">
        <f t="shared" si="8"/>
        <v>0</v>
      </c>
      <c r="I30" s="2">
        <f t="shared" si="9"/>
        <v>0</v>
      </c>
      <c r="J30" s="19">
        <v>11</v>
      </c>
      <c r="K30" s="14">
        <v>20</v>
      </c>
      <c r="L30" s="14">
        <v>60</v>
      </c>
      <c r="M30" s="2">
        <f t="shared" si="10"/>
        <v>0</v>
      </c>
      <c r="N30" s="2">
        <f t="shared" si="11"/>
        <v>0</v>
      </c>
      <c r="O30" s="17">
        <f t="shared" si="12"/>
        <v>100</v>
      </c>
      <c r="P30" s="2">
        <f t="shared" si="13"/>
        <v>0</v>
      </c>
      <c r="Q30" s="19">
        <f t="shared" si="14"/>
        <v>1</v>
      </c>
      <c r="R30" s="6">
        <f t="shared" si="15"/>
        <v>0</v>
      </c>
      <c r="S30" s="19">
        <v>9</v>
      </c>
      <c r="T30" s="2">
        <v>15</v>
      </c>
      <c r="U30" s="2">
        <v>7.8</v>
      </c>
      <c r="V30" s="19">
        <v>10</v>
      </c>
      <c r="W30" s="2">
        <v>52.5</v>
      </c>
      <c r="X30" s="43"/>
      <c r="Y30" s="49">
        <v>1</v>
      </c>
    </row>
    <row r="31" spans="1:25">
      <c r="A31" s="98" t="s">
        <v>151</v>
      </c>
      <c r="B31" s="8"/>
      <c r="C31" s="63"/>
      <c r="D31" s="19"/>
      <c r="E31" s="19"/>
      <c r="H31" s="2">
        <f t="shared" ref="H31:H34" si="16">IF(E31=S31,F31/2*MIN(T31,42),0)*Y31</f>
        <v>0</v>
      </c>
      <c r="I31" s="2">
        <f t="shared" ref="I31:I34" si="17">IF(E31=S31,G31/2*MIN(U31,22),IF(E31=V31,G31/2*MIN(W31,22),0))*Y31</f>
        <v>0</v>
      </c>
      <c r="J31" s="19"/>
      <c r="K31" s="14"/>
      <c r="M31" s="2">
        <f t="shared" ref="M31:M34" si="18">IF(J31=S31,K31/2*MIN(T31,42),0)*Y31</f>
        <v>0</v>
      </c>
      <c r="N31" s="2">
        <f t="shared" ref="N31:N34" si="19">IF(J31=S31,L31/2*MIN(U31,22),IF(J31=V31,L31/2*MIN(W31,22),0))*Y31</f>
        <v>0</v>
      </c>
      <c r="O31" s="17">
        <f t="shared" ref="O31:O34" si="20">F31+G31+K31+L31</f>
        <v>0</v>
      </c>
      <c r="P31" s="2">
        <f t="shared" ref="P31:P34" si="21">(H31+I31+M31+N31)</f>
        <v>0</v>
      </c>
      <c r="Q31" s="19">
        <f t="shared" ref="Q31:Q34" si="22">IF(B31&gt;1/1/2000,1,0)</f>
        <v>0</v>
      </c>
      <c r="R31" s="6">
        <f t="shared" ref="R31:R34" si="23">IF(H31&gt;0,1,IF(I31&gt;0,1,IF(M31&gt;0,1,IF(N31&gt;0,1,0))))</f>
        <v>0</v>
      </c>
      <c r="S31" s="19"/>
      <c r="V31" s="19"/>
      <c r="X31" s="43"/>
      <c r="Y31" s="49">
        <v>1</v>
      </c>
    </row>
    <row r="32" spans="1:25">
      <c r="A32" s="98" t="s">
        <v>152</v>
      </c>
      <c r="B32" s="8"/>
      <c r="C32" s="63"/>
      <c r="D32" s="19"/>
      <c r="E32" s="19"/>
      <c r="H32" s="2">
        <f t="shared" si="16"/>
        <v>0</v>
      </c>
      <c r="I32" s="2">
        <f t="shared" si="17"/>
        <v>0</v>
      </c>
      <c r="J32" s="19"/>
      <c r="K32" s="14"/>
      <c r="M32" s="2">
        <f t="shared" si="18"/>
        <v>0</v>
      </c>
      <c r="N32" s="2">
        <f t="shared" si="19"/>
        <v>0</v>
      </c>
      <c r="O32" s="17">
        <f t="shared" si="20"/>
        <v>0</v>
      </c>
      <c r="P32" s="2">
        <f t="shared" si="21"/>
        <v>0</v>
      </c>
      <c r="Q32" s="19">
        <f t="shared" si="22"/>
        <v>0</v>
      </c>
      <c r="R32" s="6">
        <f t="shared" si="23"/>
        <v>0</v>
      </c>
      <c r="S32" s="19"/>
      <c r="V32" s="19"/>
      <c r="X32" s="43"/>
      <c r="Y32" s="49">
        <v>1</v>
      </c>
    </row>
    <row r="33" spans="1:25">
      <c r="A33" s="98" t="s">
        <v>153</v>
      </c>
      <c r="B33" s="8"/>
      <c r="C33" s="63"/>
      <c r="D33" s="19"/>
      <c r="E33" s="19"/>
      <c r="H33" s="2">
        <f t="shared" si="16"/>
        <v>0</v>
      </c>
      <c r="I33" s="2">
        <f t="shared" si="17"/>
        <v>0</v>
      </c>
      <c r="J33" s="19"/>
      <c r="K33" s="14"/>
      <c r="M33" s="2">
        <f t="shared" si="18"/>
        <v>0</v>
      </c>
      <c r="N33" s="2">
        <f t="shared" si="19"/>
        <v>0</v>
      </c>
      <c r="O33" s="17">
        <f t="shared" si="20"/>
        <v>0</v>
      </c>
      <c r="P33" s="2">
        <f t="shared" si="21"/>
        <v>0</v>
      </c>
      <c r="Q33" s="19">
        <f t="shared" si="22"/>
        <v>0</v>
      </c>
      <c r="R33" s="6">
        <f t="shared" si="23"/>
        <v>0</v>
      </c>
      <c r="S33" s="19"/>
      <c r="V33" s="19"/>
      <c r="X33" s="43"/>
      <c r="Y33" s="49">
        <v>1</v>
      </c>
    </row>
    <row r="34" spans="1:25">
      <c r="A34" s="98" t="s">
        <v>154</v>
      </c>
      <c r="B34" s="8"/>
      <c r="C34" s="63"/>
      <c r="D34" s="19"/>
      <c r="E34" s="19"/>
      <c r="H34" s="2">
        <f t="shared" si="16"/>
        <v>0</v>
      </c>
      <c r="I34" s="2">
        <f t="shared" si="17"/>
        <v>0</v>
      </c>
      <c r="J34" s="19"/>
      <c r="K34" s="14"/>
      <c r="M34" s="2">
        <f t="shared" si="18"/>
        <v>0</v>
      </c>
      <c r="N34" s="2">
        <f t="shared" si="19"/>
        <v>0</v>
      </c>
      <c r="O34" s="17">
        <f t="shared" si="20"/>
        <v>0</v>
      </c>
      <c r="P34" s="2">
        <f t="shared" si="21"/>
        <v>0</v>
      </c>
      <c r="Q34" s="19">
        <f t="shared" si="22"/>
        <v>0</v>
      </c>
      <c r="R34" s="6">
        <f t="shared" si="23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825</v>
      </c>
      <c r="G36" s="14">
        <f>SUM(G5:G35)</f>
        <v>270</v>
      </c>
      <c r="H36" s="14">
        <f>SUM(H5:H35)</f>
        <v>1021</v>
      </c>
      <c r="I36" s="14">
        <f>SUM(I5:I35)</f>
        <v>348</v>
      </c>
      <c r="J36" s="76"/>
      <c r="K36" s="2">
        <f t="shared" ref="K36:R36" si="24">SUM(K5:K35)</f>
        <v>545</v>
      </c>
      <c r="L36" s="14">
        <f t="shared" si="24"/>
        <v>360</v>
      </c>
      <c r="M36" s="14">
        <f t="shared" si="24"/>
        <v>0</v>
      </c>
      <c r="N36" s="14">
        <f t="shared" si="24"/>
        <v>194</v>
      </c>
      <c r="O36" s="17">
        <f t="shared" si="24"/>
        <v>2000</v>
      </c>
      <c r="P36" s="2">
        <f t="shared" si="24"/>
        <v>1563</v>
      </c>
      <c r="Q36" s="19">
        <f t="shared" si="24"/>
        <v>20</v>
      </c>
      <c r="R36" s="19">
        <f t="shared" si="24"/>
        <v>11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1563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1370</v>
      </c>
      <c r="L39" s="14">
        <f>G36+L36</f>
        <v>630</v>
      </c>
      <c r="M39" s="14">
        <f>O36</f>
        <v>2000</v>
      </c>
      <c r="O39" s="21" t="s">
        <v>22</v>
      </c>
      <c r="P39" s="23">
        <f>IF(R36=0,0,R36/Q36)</f>
        <v>0.55000000000000004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1021</v>
      </c>
      <c r="L40" s="80">
        <f>I36+N36</f>
        <v>542</v>
      </c>
      <c r="M40" s="80">
        <f>P36</f>
        <v>1563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-349</v>
      </c>
      <c r="L41" s="14">
        <f>L40-L39</f>
        <v>-88</v>
      </c>
      <c r="M41" s="14">
        <f>M40-M39</f>
        <v>-437</v>
      </c>
      <c r="O41" s="21" t="s">
        <v>26</v>
      </c>
      <c r="P41" s="22">
        <f>P38*P39</f>
        <v>859.65000000000009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-0.25474452554744526</v>
      </c>
      <c r="L42" s="82">
        <f>L41/MAX(1,L39)</f>
        <v>-0.13968253968253969</v>
      </c>
      <c r="M42" s="82">
        <f>M41/MAX(1,M39)</f>
        <v>-0.2185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63" t="s">
        <v>9</v>
      </c>
      <c r="B46" s="8">
        <v>41091</v>
      </c>
      <c r="C46" s="63" t="s">
        <v>83</v>
      </c>
      <c r="D46" s="19">
        <v>9</v>
      </c>
      <c r="E46" s="19">
        <v>2</v>
      </c>
      <c r="F46" s="14">
        <v>75</v>
      </c>
      <c r="H46" s="2">
        <f t="shared" ref="H46:H51" si="25">IF(E46=S46,F46/2*MIN(T46,42),0)*Y46</f>
        <v>892.5</v>
      </c>
      <c r="I46" s="2">
        <f t="shared" ref="I46:I51" si="26">IF(E46=S46,G46/2*MIN(U46,22),IF(E46=V46,G46/2*MIN(W46,22),0))*Y46</f>
        <v>0</v>
      </c>
      <c r="J46" s="19">
        <v>5</v>
      </c>
      <c r="K46" s="14">
        <v>25</v>
      </c>
      <c r="M46" s="2">
        <f t="shared" ref="M46:M51" si="27">IF(J46=S46,K46/2*MIN(T46,42),0)*Y46</f>
        <v>0</v>
      </c>
      <c r="N46" s="2">
        <f t="shared" ref="N46:N51" si="28">IF(J46=S46,L46/2*MIN(U46,22),IF(J46=V46,L46/2*MIN(W46,22),0))*Y46</f>
        <v>0</v>
      </c>
      <c r="O46" s="17">
        <f t="shared" ref="O46:O51" si="29">F46+G46+K46+L46</f>
        <v>100</v>
      </c>
      <c r="P46" s="2">
        <f t="shared" ref="P46:P51" si="30">(H46+I46+M46+N46)</f>
        <v>892.5</v>
      </c>
      <c r="Q46" s="19">
        <f t="shared" ref="Q46:Q51" si="31">IF(B46&gt;1/1/2000,1,0)</f>
        <v>1</v>
      </c>
      <c r="R46" s="6">
        <f t="shared" ref="R46:R51" si="32">IF(H46&gt;0,1,IF(I46&gt;0,1,IF(M46&gt;0,1,IF(N46&gt;0,1,0))))</f>
        <v>1</v>
      </c>
      <c r="S46" s="19">
        <v>2</v>
      </c>
      <c r="T46" s="2">
        <v>23.8</v>
      </c>
      <c r="U46" s="2">
        <v>10.8</v>
      </c>
      <c r="V46" s="19">
        <v>3</v>
      </c>
      <c r="W46" s="2">
        <v>3.6</v>
      </c>
      <c r="X46" s="43"/>
      <c r="Y46" s="49">
        <v>1</v>
      </c>
    </row>
    <row r="47" spans="1:25">
      <c r="A47" s="63" t="s">
        <v>39</v>
      </c>
      <c r="B47" s="8">
        <v>41092</v>
      </c>
      <c r="C47" s="63" t="s">
        <v>88</v>
      </c>
      <c r="D47" s="19">
        <v>7</v>
      </c>
      <c r="E47" s="19">
        <v>2</v>
      </c>
      <c r="F47" s="14">
        <v>75</v>
      </c>
      <c r="G47" s="14">
        <v>25</v>
      </c>
      <c r="H47" s="2">
        <f t="shared" si="25"/>
        <v>0</v>
      </c>
      <c r="I47" s="2">
        <f t="shared" si="26"/>
        <v>0</v>
      </c>
      <c r="J47" s="19"/>
      <c r="K47" s="14"/>
      <c r="M47" s="2">
        <f t="shared" si="27"/>
        <v>0</v>
      </c>
      <c r="N47" s="2">
        <f t="shared" si="28"/>
        <v>0</v>
      </c>
      <c r="O47" s="17">
        <f t="shared" si="29"/>
        <v>100</v>
      </c>
      <c r="P47" s="2">
        <f t="shared" si="30"/>
        <v>0</v>
      </c>
      <c r="Q47" s="19">
        <f t="shared" si="31"/>
        <v>1</v>
      </c>
      <c r="R47" s="6">
        <f t="shared" si="32"/>
        <v>0</v>
      </c>
      <c r="S47" s="19">
        <v>3</v>
      </c>
      <c r="T47" s="2">
        <v>4.9000000000000004</v>
      </c>
      <c r="U47" s="2">
        <v>3.7</v>
      </c>
      <c r="V47" s="19">
        <v>6</v>
      </c>
      <c r="W47" s="2">
        <v>9.1</v>
      </c>
      <c r="X47" s="43"/>
      <c r="Y47" s="49">
        <v>1</v>
      </c>
    </row>
    <row r="48" spans="1:25">
      <c r="A48" s="63" t="s">
        <v>40</v>
      </c>
      <c r="B48" s="8">
        <v>41092</v>
      </c>
      <c r="C48" s="63" t="s">
        <v>88</v>
      </c>
      <c r="D48" s="19">
        <v>10</v>
      </c>
      <c r="E48" s="19">
        <v>12</v>
      </c>
      <c r="F48" s="14">
        <v>35</v>
      </c>
      <c r="G48" s="14">
        <v>35</v>
      </c>
      <c r="H48" s="2">
        <f t="shared" si="25"/>
        <v>0</v>
      </c>
      <c r="I48" s="2">
        <f t="shared" si="26"/>
        <v>66.5</v>
      </c>
      <c r="J48" s="19">
        <v>1</v>
      </c>
      <c r="K48" s="14">
        <v>30</v>
      </c>
      <c r="M48" s="2">
        <f t="shared" si="27"/>
        <v>139.5</v>
      </c>
      <c r="N48" s="2">
        <f t="shared" si="28"/>
        <v>0</v>
      </c>
      <c r="O48" s="17">
        <f t="shared" si="29"/>
        <v>100</v>
      </c>
      <c r="P48" s="2">
        <f t="shared" si="30"/>
        <v>206</v>
      </c>
      <c r="Q48" s="19">
        <f t="shared" si="31"/>
        <v>1</v>
      </c>
      <c r="R48" s="6">
        <f t="shared" si="32"/>
        <v>1</v>
      </c>
      <c r="S48" s="19">
        <v>1</v>
      </c>
      <c r="T48" s="2">
        <v>9.3000000000000007</v>
      </c>
      <c r="U48" s="2">
        <v>4.2</v>
      </c>
      <c r="V48" s="19">
        <v>12</v>
      </c>
      <c r="W48" s="2">
        <v>3.8</v>
      </c>
      <c r="X48" s="43"/>
      <c r="Y48" s="49">
        <v>1</v>
      </c>
    </row>
    <row r="49" spans="1:25">
      <c r="A49" s="63" t="s">
        <v>41</v>
      </c>
      <c r="B49" s="8">
        <v>41093</v>
      </c>
      <c r="C49" s="63" t="s">
        <v>90</v>
      </c>
      <c r="D49" s="19">
        <v>6</v>
      </c>
      <c r="E49" s="19">
        <v>8</v>
      </c>
      <c r="F49" s="14">
        <v>50</v>
      </c>
      <c r="G49" s="14">
        <v>10</v>
      </c>
      <c r="H49" s="2">
        <f t="shared" si="25"/>
        <v>0</v>
      </c>
      <c r="I49" s="2">
        <f t="shared" si="26"/>
        <v>0</v>
      </c>
      <c r="J49" s="19">
        <v>6</v>
      </c>
      <c r="K49" s="14">
        <v>40</v>
      </c>
      <c r="M49" s="2">
        <f t="shared" si="27"/>
        <v>0</v>
      </c>
      <c r="N49" s="2">
        <f t="shared" si="28"/>
        <v>0</v>
      </c>
      <c r="O49" s="17">
        <f t="shared" si="29"/>
        <v>100</v>
      </c>
      <c r="P49" s="2">
        <f t="shared" si="30"/>
        <v>0</v>
      </c>
      <c r="Q49" s="19">
        <f t="shared" si="31"/>
        <v>1</v>
      </c>
      <c r="R49" s="6">
        <f t="shared" si="32"/>
        <v>0</v>
      </c>
      <c r="S49" s="19">
        <v>1</v>
      </c>
      <c r="T49" s="2">
        <v>9.1999999999999993</v>
      </c>
      <c r="U49" s="2">
        <v>4.2</v>
      </c>
      <c r="V49" s="19">
        <v>9</v>
      </c>
      <c r="W49" s="2">
        <v>4.8</v>
      </c>
      <c r="X49" s="43"/>
      <c r="Y49" s="49">
        <v>1</v>
      </c>
    </row>
    <row r="50" spans="1:25">
      <c r="A50" s="63" t="s">
        <v>42</v>
      </c>
      <c r="B50" s="8">
        <v>41093</v>
      </c>
      <c r="C50" s="63" t="s">
        <v>90</v>
      </c>
      <c r="D50" s="19">
        <v>8</v>
      </c>
      <c r="E50" s="19">
        <v>5</v>
      </c>
      <c r="F50" s="14">
        <v>60</v>
      </c>
      <c r="H50" s="2">
        <f t="shared" si="25"/>
        <v>0</v>
      </c>
      <c r="I50" s="2">
        <f t="shared" si="26"/>
        <v>0</v>
      </c>
      <c r="J50" s="19">
        <v>3</v>
      </c>
      <c r="K50" s="14">
        <v>40</v>
      </c>
      <c r="M50" s="2">
        <f t="shared" si="27"/>
        <v>0</v>
      </c>
      <c r="N50" s="2">
        <f t="shared" si="28"/>
        <v>0</v>
      </c>
      <c r="O50" s="17">
        <f t="shared" si="29"/>
        <v>100</v>
      </c>
      <c r="P50" s="2">
        <f t="shared" si="30"/>
        <v>0</v>
      </c>
      <c r="Q50" s="19">
        <f t="shared" si="31"/>
        <v>1</v>
      </c>
      <c r="R50" s="6">
        <f t="shared" si="32"/>
        <v>0</v>
      </c>
      <c r="S50" s="19">
        <v>6</v>
      </c>
      <c r="T50" s="2">
        <v>8.4</v>
      </c>
      <c r="U50" s="2">
        <v>4.4000000000000004</v>
      </c>
      <c r="V50" s="19">
        <v>8</v>
      </c>
      <c r="W50" s="2">
        <v>8.6</v>
      </c>
      <c r="X50" s="43"/>
      <c r="Y50" s="49">
        <v>1</v>
      </c>
    </row>
    <row r="51" spans="1:25">
      <c r="A51" s="63" t="s">
        <v>43</v>
      </c>
      <c r="B51" s="8">
        <v>41094</v>
      </c>
      <c r="C51" s="63" t="s">
        <v>90</v>
      </c>
      <c r="D51" s="19">
        <v>2</v>
      </c>
      <c r="E51" s="19">
        <v>5</v>
      </c>
      <c r="F51" s="14">
        <v>25</v>
      </c>
      <c r="G51" s="14">
        <v>25</v>
      </c>
      <c r="H51" s="2">
        <f t="shared" si="25"/>
        <v>0</v>
      </c>
      <c r="I51" s="2">
        <f t="shared" si="26"/>
        <v>0</v>
      </c>
      <c r="J51" s="19">
        <v>6</v>
      </c>
      <c r="K51" s="14">
        <v>25</v>
      </c>
      <c r="L51" s="14">
        <v>25</v>
      </c>
      <c r="M51" s="2">
        <f t="shared" si="27"/>
        <v>0</v>
      </c>
      <c r="N51" s="2">
        <f t="shared" si="28"/>
        <v>0</v>
      </c>
      <c r="O51" s="17">
        <f t="shared" si="29"/>
        <v>100</v>
      </c>
      <c r="P51" s="2">
        <f t="shared" si="30"/>
        <v>0</v>
      </c>
      <c r="Q51" s="19">
        <f t="shared" si="31"/>
        <v>1</v>
      </c>
      <c r="R51" s="6">
        <f t="shared" si="32"/>
        <v>0</v>
      </c>
      <c r="S51" s="19">
        <v>3</v>
      </c>
      <c r="T51" s="2">
        <v>7.2</v>
      </c>
      <c r="U51" s="2">
        <v>2.8</v>
      </c>
      <c r="V51" s="19">
        <v>4</v>
      </c>
      <c r="W51" s="2">
        <v>3.6</v>
      </c>
      <c r="X51" s="43"/>
      <c r="Y51" s="49">
        <v>1</v>
      </c>
    </row>
    <row r="52" spans="1:25">
      <c r="A52" s="63" t="s">
        <v>44</v>
      </c>
      <c r="B52" s="8">
        <v>41094</v>
      </c>
      <c r="C52" s="63" t="s">
        <v>90</v>
      </c>
      <c r="D52" s="19">
        <v>9</v>
      </c>
      <c r="E52" s="19">
        <v>2</v>
      </c>
      <c r="F52" s="14">
        <v>10</v>
      </c>
      <c r="H52" s="2">
        <f t="shared" ref="H52:H57" si="33">IF(E52=S52,F52/2*MIN(T52,42),0)*Y52</f>
        <v>34</v>
      </c>
      <c r="I52" s="2">
        <f t="shared" ref="I52:I57" si="34">IF(E52=S52,G52/2*MIN(U52,22),IF(E52=V52,G52/2*MIN(W52,22),0))*Y52</f>
        <v>0</v>
      </c>
      <c r="J52" s="19">
        <v>4</v>
      </c>
      <c r="K52" s="14">
        <v>70</v>
      </c>
      <c r="L52" s="14">
        <v>20</v>
      </c>
      <c r="M52" s="2">
        <f t="shared" ref="M52:M57" si="35">IF(J52=S52,K52/2*MIN(T52,42),0)*Y52</f>
        <v>0</v>
      </c>
      <c r="N52" s="2">
        <f t="shared" ref="N52:N57" si="36">IF(J52=S52,L52/2*MIN(U52,22),IF(J52=V52,L52/2*MIN(W52,22),0))*Y52</f>
        <v>54</v>
      </c>
      <c r="O52" s="17">
        <f t="shared" ref="O52:O57" si="37">F52+G52+K52+L52</f>
        <v>100</v>
      </c>
      <c r="P52" s="2">
        <f t="shared" ref="P52:P57" si="38">(H52+I52+M52+N52)</f>
        <v>88</v>
      </c>
      <c r="Q52" s="19">
        <f t="shared" ref="Q52:Q57" si="39">IF(B52&gt;1/1/2000,1,0)</f>
        <v>1</v>
      </c>
      <c r="R52" s="6">
        <f t="shared" ref="R52:R57" si="40">IF(H52&gt;0,1,IF(I52&gt;0,1,IF(M52&gt;0,1,IF(N52&gt;0,1,0))))</f>
        <v>1</v>
      </c>
      <c r="S52" s="19">
        <v>2</v>
      </c>
      <c r="T52" s="2">
        <v>6.8</v>
      </c>
      <c r="U52" s="2">
        <v>3.6</v>
      </c>
      <c r="V52" s="19">
        <v>4</v>
      </c>
      <c r="W52" s="2">
        <v>5.4</v>
      </c>
      <c r="X52" s="43"/>
      <c r="Y52" s="49">
        <v>1</v>
      </c>
    </row>
    <row r="53" spans="1:25">
      <c r="A53" s="63" t="s">
        <v>45</v>
      </c>
      <c r="B53" s="8">
        <v>41095</v>
      </c>
      <c r="C53" s="63" t="s">
        <v>99</v>
      </c>
      <c r="D53" s="19">
        <v>10</v>
      </c>
      <c r="E53" s="19">
        <v>7</v>
      </c>
      <c r="F53" s="14">
        <v>40</v>
      </c>
      <c r="G53" s="14">
        <v>10</v>
      </c>
      <c r="H53" s="2">
        <f t="shared" si="33"/>
        <v>0</v>
      </c>
      <c r="I53" s="2">
        <f t="shared" si="34"/>
        <v>0</v>
      </c>
      <c r="J53" s="19">
        <v>8</v>
      </c>
      <c r="K53" s="14">
        <v>40</v>
      </c>
      <c r="L53" s="14">
        <v>10</v>
      </c>
      <c r="M53" s="2">
        <f t="shared" si="35"/>
        <v>0</v>
      </c>
      <c r="N53" s="2">
        <f t="shared" si="36"/>
        <v>0</v>
      </c>
      <c r="O53" s="17">
        <f t="shared" si="37"/>
        <v>100</v>
      </c>
      <c r="P53" s="2">
        <f t="shared" si="38"/>
        <v>0</v>
      </c>
      <c r="Q53" s="19">
        <f t="shared" si="39"/>
        <v>1</v>
      </c>
      <c r="R53" s="6">
        <f t="shared" si="40"/>
        <v>0</v>
      </c>
      <c r="S53" s="19">
        <v>4</v>
      </c>
      <c r="T53" s="2">
        <v>29.8</v>
      </c>
      <c r="U53" s="2">
        <v>10.4</v>
      </c>
      <c r="V53" s="19" t="s">
        <v>100</v>
      </c>
      <c r="W53" s="2">
        <v>5.8</v>
      </c>
      <c r="X53" s="43"/>
      <c r="Y53" s="49">
        <v>1</v>
      </c>
    </row>
    <row r="54" spans="1:25">
      <c r="A54" s="63" t="s">
        <v>46</v>
      </c>
      <c r="B54" s="8">
        <v>41096</v>
      </c>
      <c r="C54" s="63" t="s">
        <v>92</v>
      </c>
      <c r="D54" s="19">
        <v>1</v>
      </c>
      <c r="E54" s="19">
        <v>3</v>
      </c>
      <c r="F54" s="14">
        <v>70</v>
      </c>
      <c r="G54" s="14">
        <v>10</v>
      </c>
      <c r="H54" s="2">
        <f t="shared" si="33"/>
        <v>0</v>
      </c>
      <c r="I54" s="2">
        <f t="shared" si="34"/>
        <v>0</v>
      </c>
      <c r="J54" s="19">
        <v>4</v>
      </c>
      <c r="K54" s="14">
        <v>20</v>
      </c>
      <c r="M54" s="2">
        <f t="shared" si="35"/>
        <v>0</v>
      </c>
      <c r="N54" s="2">
        <f t="shared" si="36"/>
        <v>0</v>
      </c>
      <c r="O54" s="17">
        <f t="shared" si="37"/>
        <v>100</v>
      </c>
      <c r="P54" s="2">
        <f t="shared" si="38"/>
        <v>0</v>
      </c>
      <c r="Q54" s="19">
        <f t="shared" si="39"/>
        <v>1</v>
      </c>
      <c r="R54" s="6">
        <f t="shared" si="40"/>
        <v>0</v>
      </c>
      <c r="S54" s="19">
        <v>1</v>
      </c>
      <c r="T54" s="2">
        <v>5.2</v>
      </c>
      <c r="U54" s="2">
        <v>3</v>
      </c>
      <c r="V54" s="19">
        <v>6</v>
      </c>
      <c r="W54" s="2">
        <v>3.2</v>
      </c>
      <c r="X54" s="43"/>
      <c r="Y54" s="49">
        <v>1</v>
      </c>
    </row>
    <row r="55" spans="1:25">
      <c r="A55" s="63" t="s">
        <v>47</v>
      </c>
      <c r="B55" s="8">
        <v>41097</v>
      </c>
      <c r="C55" s="63" t="s">
        <v>88</v>
      </c>
      <c r="D55" s="19">
        <v>3</v>
      </c>
      <c r="E55" s="19">
        <v>4</v>
      </c>
      <c r="F55" s="14">
        <v>70</v>
      </c>
      <c r="G55" s="14">
        <v>10</v>
      </c>
      <c r="H55" s="2">
        <f t="shared" si="33"/>
        <v>0</v>
      </c>
      <c r="I55" s="2">
        <f t="shared" si="34"/>
        <v>0</v>
      </c>
      <c r="J55" s="19">
        <v>6</v>
      </c>
      <c r="K55" s="14">
        <v>20</v>
      </c>
      <c r="M55" s="2">
        <f t="shared" si="35"/>
        <v>0</v>
      </c>
      <c r="N55" s="2">
        <f t="shared" si="36"/>
        <v>0</v>
      </c>
      <c r="O55" s="17">
        <f t="shared" si="37"/>
        <v>100</v>
      </c>
      <c r="P55" s="2">
        <f t="shared" si="38"/>
        <v>0</v>
      </c>
      <c r="Q55" s="19">
        <f t="shared" si="39"/>
        <v>1</v>
      </c>
      <c r="R55" s="6">
        <f t="shared" si="40"/>
        <v>0</v>
      </c>
      <c r="S55" s="19">
        <v>3</v>
      </c>
      <c r="T55" s="2">
        <v>32.799999999999997</v>
      </c>
      <c r="U55" s="2">
        <v>16.2</v>
      </c>
      <c r="V55" s="19">
        <v>6</v>
      </c>
      <c r="W55" s="2">
        <v>2.9</v>
      </c>
      <c r="X55" s="43"/>
      <c r="Y55" s="49">
        <v>1</v>
      </c>
    </row>
    <row r="56" spans="1:25">
      <c r="A56" s="63" t="s">
        <v>48</v>
      </c>
      <c r="B56" s="8">
        <v>41097</v>
      </c>
      <c r="C56" s="63" t="s">
        <v>86</v>
      </c>
      <c r="D56" s="19">
        <v>9</v>
      </c>
      <c r="E56" s="19">
        <v>6</v>
      </c>
      <c r="F56" s="14">
        <v>20</v>
      </c>
      <c r="H56" s="2">
        <f t="shared" si="33"/>
        <v>42</v>
      </c>
      <c r="I56" s="2">
        <f t="shared" si="34"/>
        <v>0</v>
      </c>
      <c r="J56" s="19">
        <v>4</v>
      </c>
      <c r="K56" s="14">
        <v>60</v>
      </c>
      <c r="L56" s="14">
        <v>20</v>
      </c>
      <c r="M56" s="2">
        <f t="shared" si="35"/>
        <v>0</v>
      </c>
      <c r="N56" s="2">
        <f t="shared" si="36"/>
        <v>0</v>
      </c>
      <c r="O56" s="17">
        <f t="shared" si="37"/>
        <v>100</v>
      </c>
      <c r="P56" s="2">
        <f t="shared" si="38"/>
        <v>42</v>
      </c>
      <c r="Q56" s="19">
        <f t="shared" si="39"/>
        <v>1</v>
      </c>
      <c r="R56" s="6">
        <f t="shared" si="40"/>
        <v>1</v>
      </c>
      <c r="S56" s="19">
        <v>6</v>
      </c>
      <c r="T56" s="2">
        <v>2.8</v>
      </c>
      <c r="U56" s="2">
        <v>2.2000000000000002</v>
      </c>
      <c r="V56" s="19">
        <v>2</v>
      </c>
      <c r="W56" s="2">
        <v>2.6</v>
      </c>
      <c r="X56" s="43"/>
      <c r="Y56" s="49">
        <v>1.5</v>
      </c>
    </row>
    <row r="57" spans="1:25">
      <c r="A57" s="63" t="s">
        <v>49</v>
      </c>
      <c r="B57" s="8">
        <v>41097</v>
      </c>
      <c r="C57" s="63" t="s">
        <v>88</v>
      </c>
      <c r="D57" s="19">
        <v>7</v>
      </c>
      <c r="E57" s="19">
        <v>3</v>
      </c>
      <c r="F57" s="14">
        <v>80</v>
      </c>
      <c r="G57" s="14">
        <v>10</v>
      </c>
      <c r="H57" s="2">
        <f t="shared" si="33"/>
        <v>0</v>
      </c>
      <c r="I57" s="2">
        <f t="shared" si="34"/>
        <v>0</v>
      </c>
      <c r="J57" s="19">
        <v>6</v>
      </c>
      <c r="K57" s="14"/>
      <c r="L57" s="14">
        <v>10</v>
      </c>
      <c r="M57" s="2">
        <f t="shared" si="35"/>
        <v>0</v>
      </c>
      <c r="N57" s="2">
        <f t="shared" si="36"/>
        <v>0</v>
      </c>
      <c r="O57" s="17">
        <f t="shared" si="37"/>
        <v>100</v>
      </c>
      <c r="P57" s="2">
        <f t="shared" si="38"/>
        <v>0</v>
      </c>
      <c r="Q57" s="19">
        <f t="shared" si="39"/>
        <v>1</v>
      </c>
      <c r="R57" s="6">
        <f t="shared" si="40"/>
        <v>0</v>
      </c>
      <c r="S57" s="19">
        <v>5</v>
      </c>
      <c r="T57" s="2">
        <v>34.200000000000003</v>
      </c>
      <c r="U57" s="2">
        <v>14.6</v>
      </c>
      <c r="V57" s="19">
        <v>1</v>
      </c>
      <c r="W57" s="2">
        <v>9.8000000000000007</v>
      </c>
      <c r="X57" s="43"/>
      <c r="Y57" s="49">
        <v>1</v>
      </c>
    </row>
    <row r="58" spans="1:25">
      <c r="B58">
        <v>3.4</v>
      </c>
      <c r="S58" s="19"/>
      <c r="V58" s="19"/>
    </row>
    <row r="59" spans="1:25">
      <c r="C59">
        <v>10</v>
      </c>
      <c r="S59" s="19"/>
      <c r="V59" s="19"/>
    </row>
    <row r="60" spans="1:25">
      <c r="S60" s="19"/>
      <c r="V60" s="19"/>
    </row>
    <row r="61" spans="1:25">
      <c r="S61" s="19"/>
      <c r="V61" s="19"/>
    </row>
    <row r="62" spans="1:25">
      <c r="S62" s="19"/>
      <c r="V62" s="19"/>
    </row>
    <row r="63" spans="1:25">
      <c r="S63" s="19"/>
      <c r="V63" s="19"/>
    </row>
    <row r="64" spans="1:25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19:22">
      <c r="S97" s="19"/>
      <c r="V97" s="19"/>
    </row>
    <row r="98" spans="19:22">
      <c r="S98" s="19"/>
      <c r="V98" s="19"/>
    </row>
    <row r="99" spans="19:22">
      <c r="S99" s="19"/>
      <c r="V99" s="19"/>
    </row>
    <row r="100" spans="19:22">
      <c r="S100" s="19"/>
      <c r="V100" s="19"/>
    </row>
    <row r="101" spans="19:22">
      <c r="S101" s="19"/>
      <c r="V101" s="19"/>
    </row>
    <row r="102" spans="19:22">
      <c r="S102" s="19"/>
      <c r="V102" s="19"/>
    </row>
    <row r="103" spans="19:22">
      <c r="V103" s="19"/>
    </row>
    <row r="104" spans="19:22">
      <c r="V104" s="19"/>
    </row>
    <row r="105" spans="19:22">
      <c r="V105" s="19"/>
    </row>
    <row r="106" spans="19:22">
      <c r="V106" s="19"/>
    </row>
    <row r="107" spans="19:22">
      <c r="V107" s="19"/>
    </row>
    <row r="108" spans="19:22">
      <c r="V108" s="19"/>
    </row>
    <row r="109" spans="19:22">
      <c r="V109" s="19"/>
    </row>
    <row r="110" spans="19:22">
      <c r="V110" s="19"/>
    </row>
    <row r="111" spans="19:22">
      <c r="V111" s="19"/>
    </row>
    <row r="112" spans="19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9"/>
    </row>
    <row r="137" spans="22:22">
      <c r="V137" s="19"/>
    </row>
    <row r="138" spans="22:22">
      <c r="V138" s="19"/>
    </row>
    <row r="139" spans="22:22">
      <c r="V139" s="19"/>
    </row>
    <row r="140" spans="22:22">
      <c r="V140" s="19"/>
    </row>
    <row r="141" spans="22:22">
      <c r="V141" s="19"/>
    </row>
    <row r="142" spans="22:22">
      <c r="V142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:M45 K41:M42">
    <cfRule type="cellIs" dxfId="129" priority="14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Y136"/>
  <sheetViews>
    <sheetView topLeftCell="J54" zoomScaleNormal="100" workbookViewId="0">
      <selection activeCell="L58" sqref="L58"/>
    </sheetView>
  </sheetViews>
  <sheetFormatPr defaultRowHeight="15"/>
  <cols>
    <col min="1" max="1" width="7.7109375" style="64" customWidth="1"/>
    <col min="2" max="2" width="11.140625" customWidth="1"/>
    <col min="3" max="3" width="7.42578125" customWidth="1"/>
    <col min="4" max="4" width="7.140625" customWidth="1"/>
    <col min="5" max="5" width="8.7109375" style="64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8.28515625" style="64" customWidth="1"/>
    <col min="11" max="11" width="7.42578125" style="2" customWidth="1"/>
    <col min="12" max="12" width="8.140625" style="14" customWidth="1"/>
    <col min="13" max="13" width="10.42578125" style="105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4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85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106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5" t="s">
        <v>14</v>
      </c>
      <c r="W4" s="12" t="s">
        <v>7</v>
      </c>
      <c r="X4" s="41" t="s">
        <v>23</v>
      </c>
      <c r="Y4" s="9" t="s">
        <v>38</v>
      </c>
    </row>
    <row r="5" spans="1:25">
      <c r="A5" s="64" t="s">
        <v>9</v>
      </c>
      <c r="B5" s="8" t="s">
        <v>129</v>
      </c>
      <c r="C5" s="64" t="s">
        <v>131</v>
      </c>
      <c r="D5" s="19">
        <v>1</v>
      </c>
      <c r="E5" s="19">
        <v>8</v>
      </c>
      <c r="F5" s="14">
        <v>50</v>
      </c>
      <c r="H5" s="2">
        <f>IF(E5=S5,F5/2*MIN(T5,42),0)*Y5</f>
        <v>0</v>
      </c>
      <c r="I5" s="2">
        <f>IF(E5=S5,G5/2*MIN(U5,22),IF(E5=V5,G5/2*MIN(W5,22),0))*Y5</f>
        <v>0</v>
      </c>
      <c r="J5" s="19">
        <v>7</v>
      </c>
      <c r="K5" s="14"/>
      <c r="L5" s="14">
        <v>10</v>
      </c>
      <c r="M5" s="105">
        <f>IF(J5=S5,K5/2*MIN(T5,42),0)*Y5</f>
        <v>0</v>
      </c>
      <c r="N5" s="2">
        <f>IF(J5=S5,L5/2*MIN(U5,22),IF(J5=V5,L5/2*MIN(W5,22),0))*Y5</f>
        <v>28.75</v>
      </c>
      <c r="O5" s="17">
        <f>F5+G5+K5+L5</f>
        <v>60</v>
      </c>
      <c r="P5" s="2" t="e">
        <f>(#REF!+#REF!+#REF!+#REF!)</f>
        <v>#REF!</v>
      </c>
      <c r="Q5" s="19">
        <f>IF(B5&gt;1/1/2000,1,0)</f>
        <v>1</v>
      </c>
      <c r="R5" s="6">
        <f>IF(H5&gt;0,1,IF(I5&gt;0,1,IF(M5&gt;0,1,IF(N5&gt;0,1,0))))</f>
        <v>1</v>
      </c>
      <c r="S5" s="19">
        <v>1</v>
      </c>
      <c r="T5" s="2">
        <v>7.4</v>
      </c>
      <c r="U5" s="2">
        <v>5</v>
      </c>
      <c r="V5" s="19">
        <v>7</v>
      </c>
      <c r="W5" s="2">
        <v>5.75</v>
      </c>
      <c r="X5" s="43" t="s">
        <v>87</v>
      </c>
      <c r="Y5" s="49">
        <v>1</v>
      </c>
    </row>
    <row r="6" spans="1:25">
      <c r="A6" s="64" t="s">
        <v>39</v>
      </c>
      <c r="B6" s="8" t="s">
        <v>129</v>
      </c>
      <c r="C6" s="64" t="s">
        <v>131</v>
      </c>
      <c r="D6" s="19">
        <v>1</v>
      </c>
      <c r="E6" s="19">
        <v>1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>
        <v>7</v>
      </c>
      <c r="K6" s="14"/>
      <c r="L6" s="14">
        <v>15</v>
      </c>
      <c r="M6" s="105">
        <f t="shared" ref="M6:M34" si="2">IF(J6=S6,K6/2*MIN(T6,42),0)*Y6</f>
        <v>0</v>
      </c>
      <c r="N6" s="2">
        <f t="shared" ref="N6:N34" si="3">IF(J6=S6,L6/2*MIN(U6,22),IF(J6=V6,L6/2*MIN(W6,22),0))*Y6</f>
        <v>43.125</v>
      </c>
      <c r="O6" s="17">
        <f t="shared" ref="O6:O34" si="4">F6+G6+K6+L6</f>
        <v>15</v>
      </c>
      <c r="P6" s="2" t="e">
        <f>(#REF!+#REF!+#REF!+#REF!)</f>
        <v>#REF!</v>
      </c>
      <c r="Q6" s="19">
        <f t="shared" ref="Q6:Q34" si="5">IF(B6&gt;1/1/2000,1,0)</f>
        <v>1</v>
      </c>
      <c r="R6" s="6">
        <f t="shared" ref="R6:R34" si="6">IF(H6&gt;0,1,IF(I6&gt;0,1,IF(M6&gt;0,1,IF(N6&gt;0,1,0))))</f>
        <v>1</v>
      </c>
      <c r="S6" s="19">
        <v>1</v>
      </c>
      <c r="T6" s="2">
        <v>8</v>
      </c>
      <c r="U6" s="2">
        <v>3.2</v>
      </c>
      <c r="V6" s="19">
        <v>7</v>
      </c>
      <c r="W6" s="2">
        <v>5.75</v>
      </c>
      <c r="X6" s="43"/>
      <c r="Y6" s="49">
        <v>1</v>
      </c>
    </row>
    <row r="7" spans="1:25">
      <c r="A7" s="64" t="s">
        <v>40</v>
      </c>
      <c r="B7" s="8" t="s">
        <v>129</v>
      </c>
      <c r="C7" s="64" t="s">
        <v>131</v>
      </c>
      <c r="D7" s="19">
        <v>1</v>
      </c>
      <c r="E7" s="19">
        <v>1</v>
      </c>
      <c r="H7" s="2">
        <f t="shared" si="0"/>
        <v>0</v>
      </c>
      <c r="I7" s="2">
        <f t="shared" si="1"/>
        <v>0</v>
      </c>
      <c r="J7" s="19">
        <v>7</v>
      </c>
      <c r="K7" s="14"/>
      <c r="L7" s="14">
        <v>20</v>
      </c>
      <c r="M7" s="105">
        <f t="shared" si="2"/>
        <v>0</v>
      </c>
      <c r="N7" s="2">
        <f t="shared" si="3"/>
        <v>57.5</v>
      </c>
      <c r="O7" s="17">
        <f t="shared" si="4"/>
        <v>20</v>
      </c>
      <c r="P7" s="2" t="e">
        <f>(#REF!+#REF!+#REF!+#REF!)</f>
        <v>#REF!</v>
      </c>
      <c r="Q7" s="19">
        <f t="shared" si="5"/>
        <v>1</v>
      </c>
      <c r="R7" s="6">
        <f t="shared" si="6"/>
        <v>1</v>
      </c>
      <c r="S7" s="19">
        <v>1</v>
      </c>
      <c r="T7" s="2">
        <v>8</v>
      </c>
      <c r="U7" s="2">
        <v>3.8</v>
      </c>
      <c r="V7" s="19">
        <v>7</v>
      </c>
      <c r="W7" s="2">
        <v>5.75</v>
      </c>
      <c r="X7" s="43"/>
      <c r="Y7" s="49">
        <v>1</v>
      </c>
    </row>
    <row r="8" spans="1:25">
      <c r="A8" s="64" t="s">
        <v>41</v>
      </c>
      <c r="B8" s="8" t="s">
        <v>129</v>
      </c>
      <c r="C8" s="64" t="s">
        <v>131</v>
      </c>
      <c r="D8" s="19">
        <v>1</v>
      </c>
      <c r="E8" s="19">
        <v>1</v>
      </c>
      <c r="H8" s="2">
        <f t="shared" si="0"/>
        <v>0</v>
      </c>
      <c r="I8" s="2">
        <f t="shared" si="1"/>
        <v>0</v>
      </c>
      <c r="J8" s="19">
        <v>7</v>
      </c>
      <c r="K8" s="14"/>
      <c r="L8" s="14">
        <v>25</v>
      </c>
      <c r="M8" s="105">
        <f t="shared" si="2"/>
        <v>0</v>
      </c>
      <c r="N8" s="2">
        <f t="shared" si="3"/>
        <v>71.875</v>
      </c>
      <c r="O8" s="17">
        <f t="shared" si="4"/>
        <v>25</v>
      </c>
      <c r="P8" s="2" t="e">
        <f>(#REF!+#REF!+#REF!+#REF!)</f>
        <v>#REF!</v>
      </c>
      <c r="Q8" s="19">
        <f t="shared" si="5"/>
        <v>1</v>
      </c>
      <c r="R8" s="6">
        <f t="shared" si="6"/>
        <v>1</v>
      </c>
      <c r="S8" s="19">
        <v>1</v>
      </c>
      <c r="T8" s="2">
        <v>8</v>
      </c>
      <c r="V8" s="19">
        <v>7</v>
      </c>
      <c r="W8" s="2">
        <v>5.75</v>
      </c>
      <c r="X8" s="43"/>
      <c r="Y8" s="49">
        <v>1</v>
      </c>
    </row>
    <row r="9" spans="1:25">
      <c r="A9" s="64" t="s">
        <v>42</v>
      </c>
      <c r="B9" s="8" t="s">
        <v>129</v>
      </c>
      <c r="C9" s="64" t="s">
        <v>131</v>
      </c>
      <c r="D9" s="19">
        <v>1</v>
      </c>
      <c r="E9" s="19">
        <v>1</v>
      </c>
      <c r="H9" s="2">
        <f t="shared" si="0"/>
        <v>0</v>
      </c>
      <c r="I9" s="2">
        <f t="shared" si="1"/>
        <v>0</v>
      </c>
      <c r="J9" s="19">
        <v>7</v>
      </c>
      <c r="K9" s="14"/>
      <c r="L9" s="14">
        <v>30</v>
      </c>
      <c r="M9" s="105">
        <f t="shared" si="2"/>
        <v>0</v>
      </c>
      <c r="N9" s="2">
        <f t="shared" si="3"/>
        <v>86.25</v>
      </c>
      <c r="O9" s="17">
        <f t="shared" si="4"/>
        <v>30</v>
      </c>
      <c r="P9" s="2" t="e">
        <f>(#REF!+#REF!+#REF!+#REF!)</f>
        <v>#REF!</v>
      </c>
      <c r="Q9" s="19">
        <f t="shared" si="5"/>
        <v>1</v>
      </c>
      <c r="R9" s="6">
        <f t="shared" si="6"/>
        <v>1</v>
      </c>
      <c r="S9" s="19">
        <v>1</v>
      </c>
      <c r="T9" s="2">
        <v>8</v>
      </c>
      <c r="U9" s="2">
        <v>2.6</v>
      </c>
      <c r="V9" s="19">
        <v>7</v>
      </c>
      <c r="W9" s="2">
        <v>5.75</v>
      </c>
      <c r="X9" s="43"/>
      <c r="Y9" s="49">
        <v>1</v>
      </c>
    </row>
    <row r="10" spans="1:25">
      <c r="A10" s="64" t="s">
        <v>43</v>
      </c>
      <c r="B10" s="8" t="s">
        <v>129</v>
      </c>
      <c r="C10" s="64" t="s">
        <v>131</v>
      </c>
      <c r="D10" s="19">
        <v>1</v>
      </c>
      <c r="E10" s="19">
        <v>1</v>
      </c>
      <c r="H10" s="2">
        <f t="shared" si="0"/>
        <v>0</v>
      </c>
      <c r="I10" s="2">
        <f t="shared" si="1"/>
        <v>0</v>
      </c>
      <c r="J10" s="19">
        <v>7</v>
      </c>
      <c r="K10" s="14"/>
      <c r="L10" s="14">
        <v>35</v>
      </c>
      <c r="M10" s="105">
        <f t="shared" si="2"/>
        <v>0</v>
      </c>
      <c r="N10" s="2">
        <f t="shared" si="3"/>
        <v>100.625</v>
      </c>
      <c r="O10" s="17">
        <f t="shared" si="4"/>
        <v>35</v>
      </c>
      <c r="P10" s="2" t="e">
        <f>(#REF!+#REF!+#REF!+#REF!)</f>
        <v>#REF!</v>
      </c>
      <c r="Q10" s="19">
        <f t="shared" si="5"/>
        <v>1</v>
      </c>
      <c r="R10" s="6">
        <f t="shared" si="6"/>
        <v>1</v>
      </c>
      <c r="S10" s="19">
        <v>1</v>
      </c>
      <c r="T10" s="2">
        <v>8</v>
      </c>
      <c r="U10" s="2">
        <v>4.4000000000000004</v>
      </c>
      <c r="V10" s="19">
        <v>7</v>
      </c>
      <c r="W10" s="2">
        <v>5.75</v>
      </c>
      <c r="X10" s="43"/>
      <c r="Y10" s="49">
        <v>1</v>
      </c>
    </row>
    <row r="11" spans="1:25">
      <c r="A11" s="64" t="s">
        <v>44</v>
      </c>
      <c r="B11" s="8" t="s">
        <v>129</v>
      </c>
      <c r="C11" s="64" t="s">
        <v>131</v>
      </c>
      <c r="D11" s="19">
        <v>1</v>
      </c>
      <c r="E11" s="19">
        <v>1</v>
      </c>
      <c r="H11" s="2">
        <f t="shared" si="0"/>
        <v>0</v>
      </c>
      <c r="I11" s="2">
        <f t="shared" si="1"/>
        <v>0</v>
      </c>
      <c r="J11" s="19">
        <v>7</v>
      </c>
      <c r="K11" s="14"/>
      <c r="L11" s="14">
        <v>40</v>
      </c>
      <c r="M11" s="105">
        <f t="shared" si="2"/>
        <v>0</v>
      </c>
      <c r="N11" s="2">
        <f t="shared" si="3"/>
        <v>115</v>
      </c>
      <c r="O11" s="17">
        <f t="shared" si="4"/>
        <v>40</v>
      </c>
      <c r="P11" s="102" t="e">
        <f>(#REF!+#REF!+#REF!+#REF!)</f>
        <v>#REF!</v>
      </c>
      <c r="Q11" s="19">
        <f t="shared" si="5"/>
        <v>1</v>
      </c>
      <c r="R11" s="6">
        <f t="shared" si="6"/>
        <v>1</v>
      </c>
      <c r="S11" s="19">
        <v>2</v>
      </c>
      <c r="T11" s="2">
        <v>8</v>
      </c>
      <c r="U11" s="2">
        <v>4.2</v>
      </c>
      <c r="V11" s="19">
        <v>7</v>
      </c>
      <c r="W11" s="2">
        <v>5.75</v>
      </c>
      <c r="X11" s="43"/>
      <c r="Y11" s="49">
        <v>1</v>
      </c>
    </row>
    <row r="12" spans="1:25">
      <c r="A12" s="64" t="s">
        <v>45</v>
      </c>
      <c r="B12" s="8" t="s">
        <v>129</v>
      </c>
      <c r="C12" s="64" t="s">
        <v>131</v>
      </c>
      <c r="D12" s="19">
        <v>1</v>
      </c>
      <c r="E12" s="19">
        <v>1</v>
      </c>
      <c r="H12" s="2">
        <f t="shared" si="0"/>
        <v>0</v>
      </c>
      <c r="I12" s="2">
        <f t="shared" si="1"/>
        <v>0</v>
      </c>
      <c r="J12" s="19">
        <v>7</v>
      </c>
      <c r="K12" s="14"/>
      <c r="L12" s="14">
        <v>45</v>
      </c>
      <c r="M12" s="105">
        <f t="shared" si="2"/>
        <v>0</v>
      </c>
      <c r="N12" s="2">
        <f t="shared" si="3"/>
        <v>129.375</v>
      </c>
      <c r="O12" s="17">
        <f t="shared" si="4"/>
        <v>45</v>
      </c>
      <c r="P12" s="102" t="e">
        <f>(#REF!+#REF!+#REF!+#REF!)</f>
        <v>#REF!</v>
      </c>
      <c r="Q12" s="19">
        <f t="shared" si="5"/>
        <v>1</v>
      </c>
      <c r="R12" s="6">
        <f t="shared" si="6"/>
        <v>1</v>
      </c>
      <c r="S12" s="19">
        <v>2</v>
      </c>
      <c r="T12" s="2">
        <v>8</v>
      </c>
      <c r="U12" s="2">
        <v>4.2</v>
      </c>
      <c r="V12" s="19">
        <v>7</v>
      </c>
      <c r="W12" s="2">
        <v>5.75</v>
      </c>
      <c r="X12" s="43"/>
      <c r="Y12" s="49">
        <v>1</v>
      </c>
    </row>
    <row r="13" spans="1:25">
      <c r="A13" s="64" t="s">
        <v>46</v>
      </c>
      <c r="B13" s="8" t="s">
        <v>129</v>
      </c>
      <c r="C13" s="64" t="s">
        <v>131</v>
      </c>
      <c r="D13" s="19">
        <v>1</v>
      </c>
      <c r="E13" s="19">
        <v>1</v>
      </c>
      <c r="H13" s="2">
        <f t="shared" si="0"/>
        <v>0</v>
      </c>
      <c r="I13" s="2">
        <f t="shared" si="1"/>
        <v>0</v>
      </c>
      <c r="J13" s="19">
        <v>7</v>
      </c>
      <c r="K13" s="14"/>
      <c r="L13" s="14">
        <v>50</v>
      </c>
      <c r="M13" s="105">
        <f t="shared" si="2"/>
        <v>0</v>
      </c>
      <c r="N13" s="2">
        <f t="shared" si="3"/>
        <v>143.75</v>
      </c>
      <c r="O13" s="17">
        <f t="shared" si="4"/>
        <v>50</v>
      </c>
      <c r="P13" s="102" t="e">
        <f>(#REF!+#REF!+#REF!+#REF!)</f>
        <v>#REF!</v>
      </c>
      <c r="Q13" s="19">
        <f t="shared" si="5"/>
        <v>1</v>
      </c>
      <c r="R13" s="6">
        <f t="shared" si="6"/>
        <v>1</v>
      </c>
      <c r="S13" s="19">
        <v>2</v>
      </c>
      <c r="T13" s="2">
        <v>8</v>
      </c>
      <c r="U13" s="2">
        <v>3.2</v>
      </c>
      <c r="V13" s="19">
        <v>7</v>
      </c>
      <c r="W13" s="2">
        <v>5.75</v>
      </c>
      <c r="X13" s="43"/>
      <c r="Y13" s="49">
        <v>1</v>
      </c>
    </row>
    <row r="14" spans="1:25">
      <c r="A14" s="64" t="s">
        <v>47</v>
      </c>
      <c r="B14" s="8" t="s">
        <v>129</v>
      </c>
      <c r="C14" s="64" t="s">
        <v>131</v>
      </c>
      <c r="D14" s="19">
        <v>1</v>
      </c>
      <c r="E14" s="19">
        <v>1</v>
      </c>
      <c r="H14" s="2">
        <f t="shared" si="0"/>
        <v>0</v>
      </c>
      <c r="I14" s="2">
        <f t="shared" si="1"/>
        <v>0</v>
      </c>
      <c r="J14" s="19">
        <v>7</v>
      </c>
      <c r="K14" s="14"/>
      <c r="L14" s="14">
        <v>55</v>
      </c>
      <c r="M14" s="105">
        <f t="shared" si="2"/>
        <v>0</v>
      </c>
      <c r="N14" s="2">
        <f t="shared" si="3"/>
        <v>158.125</v>
      </c>
      <c r="O14" s="17">
        <f t="shared" si="4"/>
        <v>55</v>
      </c>
      <c r="P14" s="102" t="e">
        <f>(#REF!+#REF!+#REF!+#REF!)</f>
        <v>#REF!</v>
      </c>
      <c r="Q14" s="19">
        <f t="shared" si="5"/>
        <v>1</v>
      </c>
      <c r="R14" s="6">
        <f t="shared" si="6"/>
        <v>1</v>
      </c>
      <c r="S14" s="19">
        <v>2</v>
      </c>
      <c r="T14" s="2">
        <v>8</v>
      </c>
      <c r="U14" s="2">
        <v>3.5</v>
      </c>
      <c r="V14" s="19">
        <v>7</v>
      </c>
      <c r="W14" s="2">
        <v>5.75</v>
      </c>
      <c r="X14" s="43"/>
      <c r="Y14" s="49">
        <v>1</v>
      </c>
    </row>
    <row r="15" spans="1:25">
      <c r="A15" s="64" t="s">
        <v>48</v>
      </c>
      <c r="B15" s="8" t="s">
        <v>129</v>
      </c>
      <c r="C15" s="64" t="s">
        <v>131</v>
      </c>
      <c r="D15" s="19">
        <v>1</v>
      </c>
      <c r="E15" s="19">
        <v>1</v>
      </c>
      <c r="H15" s="2">
        <f t="shared" si="0"/>
        <v>0</v>
      </c>
      <c r="I15" s="2">
        <f t="shared" si="1"/>
        <v>0</v>
      </c>
      <c r="J15" s="19">
        <v>7</v>
      </c>
      <c r="K15" s="14"/>
      <c r="L15" s="14">
        <v>60</v>
      </c>
      <c r="M15" s="105">
        <f t="shared" si="2"/>
        <v>0</v>
      </c>
      <c r="N15" s="2">
        <f t="shared" si="3"/>
        <v>172.5</v>
      </c>
      <c r="O15" s="17">
        <f t="shared" si="4"/>
        <v>60</v>
      </c>
      <c r="P15" s="102" t="e">
        <f>(#REF!+#REF!+#REF!+#REF!)</f>
        <v>#REF!</v>
      </c>
      <c r="Q15" s="19">
        <f t="shared" si="5"/>
        <v>1</v>
      </c>
      <c r="R15" s="6">
        <f t="shared" si="6"/>
        <v>1</v>
      </c>
      <c r="S15" s="19">
        <v>2</v>
      </c>
      <c r="T15" s="2">
        <v>8</v>
      </c>
      <c r="U15" s="2">
        <v>3.5</v>
      </c>
      <c r="V15" s="19">
        <v>7</v>
      </c>
      <c r="W15" s="2">
        <v>5.75</v>
      </c>
      <c r="X15" s="43"/>
      <c r="Y15" s="49">
        <v>1</v>
      </c>
    </row>
    <row r="16" spans="1:25">
      <c r="A16" s="64" t="s">
        <v>49</v>
      </c>
      <c r="B16" s="8" t="s">
        <v>129</v>
      </c>
      <c r="C16" s="64" t="s">
        <v>131</v>
      </c>
      <c r="D16" s="19">
        <v>1</v>
      </c>
      <c r="E16" s="19">
        <v>1</v>
      </c>
      <c r="H16" s="2">
        <f t="shared" si="0"/>
        <v>0</v>
      </c>
      <c r="I16" s="2">
        <f t="shared" si="1"/>
        <v>0</v>
      </c>
      <c r="J16" s="19">
        <v>7</v>
      </c>
      <c r="K16" s="14"/>
      <c r="L16" s="14">
        <v>65</v>
      </c>
      <c r="M16" s="105">
        <f t="shared" si="2"/>
        <v>0</v>
      </c>
      <c r="N16" s="2">
        <f t="shared" si="3"/>
        <v>186.875</v>
      </c>
      <c r="O16" s="17">
        <f t="shared" si="4"/>
        <v>65</v>
      </c>
      <c r="P16" s="102" t="e">
        <f>(#REF!+#REF!+#REF!+#REF!)</f>
        <v>#REF!</v>
      </c>
      <c r="Q16" s="19">
        <f t="shared" si="5"/>
        <v>1</v>
      </c>
      <c r="R16" s="6">
        <f t="shared" si="6"/>
        <v>1</v>
      </c>
      <c r="S16" s="19">
        <v>2</v>
      </c>
      <c r="T16" s="2">
        <v>8</v>
      </c>
      <c r="U16" s="2">
        <v>5.5</v>
      </c>
      <c r="V16" s="19">
        <v>7</v>
      </c>
      <c r="W16" s="2">
        <v>5.75</v>
      </c>
      <c r="X16" s="43"/>
      <c r="Y16" s="49">
        <v>1</v>
      </c>
    </row>
    <row r="17" spans="1:25">
      <c r="A17" s="64" t="s">
        <v>50</v>
      </c>
      <c r="B17" s="8" t="s">
        <v>129</v>
      </c>
      <c r="C17" s="64" t="s">
        <v>131</v>
      </c>
      <c r="D17" s="19">
        <v>1</v>
      </c>
      <c r="E17" s="19">
        <v>1</v>
      </c>
      <c r="H17" s="2">
        <f t="shared" si="0"/>
        <v>0</v>
      </c>
      <c r="I17" s="2">
        <f t="shared" si="1"/>
        <v>0</v>
      </c>
      <c r="J17" s="19">
        <v>7</v>
      </c>
      <c r="K17" s="14"/>
      <c r="L17" s="14">
        <v>70</v>
      </c>
      <c r="M17" s="105">
        <f t="shared" si="2"/>
        <v>0</v>
      </c>
      <c r="N17" s="2">
        <f t="shared" si="3"/>
        <v>201.25</v>
      </c>
      <c r="O17" s="17">
        <f t="shared" si="4"/>
        <v>70</v>
      </c>
      <c r="P17" s="102" t="e">
        <f>(#REF!+#REF!+#REF!+#REF!)</f>
        <v>#REF!</v>
      </c>
      <c r="Q17" s="19">
        <f t="shared" si="5"/>
        <v>1</v>
      </c>
      <c r="R17" s="6">
        <f t="shared" si="6"/>
        <v>1</v>
      </c>
      <c r="S17" s="19">
        <v>2</v>
      </c>
      <c r="T17" s="2">
        <v>8</v>
      </c>
      <c r="U17" s="2">
        <v>5.5</v>
      </c>
      <c r="V17" s="19">
        <v>7</v>
      </c>
      <c r="W17" s="2">
        <v>5.75</v>
      </c>
      <c r="X17" s="43"/>
      <c r="Y17" s="49">
        <v>1</v>
      </c>
    </row>
    <row r="18" spans="1:25">
      <c r="A18" s="64" t="s">
        <v>51</v>
      </c>
      <c r="B18" s="8" t="s">
        <v>129</v>
      </c>
      <c r="C18" s="64" t="s">
        <v>131</v>
      </c>
      <c r="D18" s="19">
        <v>1</v>
      </c>
      <c r="E18" s="19">
        <v>1</v>
      </c>
      <c r="H18" s="2">
        <f t="shared" si="0"/>
        <v>0</v>
      </c>
      <c r="I18" s="2">
        <f t="shared" si="1"/>
        <v>0</v>
      </c>
      <c r="J18" s="19">
        <v>7</v>
      </c>
      <c r="K18" s="14"/>
      <c r="L18" s="14">
        <v>75</v>
      </c>
      <c r="M18" s="105">
        <f t="shared" si="2"/>
        <v>0</v>
      </c>
      <c r="N18" s="2">
        <f t="shared" si="3"/>
        <v>215.625</v>
      </c>
      <c r="O18" s="17">
        <f t="shared" si="4"/>
        <v>75</v>
      </c>
      <c r="P18" s="102" t="e">
        <f>(#REF!+#REF!+#REF!+#REF!)</f>
        <v>#REF!</v>
      </c>
      <c r="Q18" s="19">
        <v>1</v>
      </c>
      <c r="R18" s="6">
        <f t="shared" si="6"/>
        <v>1</v>
      </c>
      <c r="S18" s="19">
        <v>2</v>
      </c>
      <c r="T18" s="2">
        <v>8</v>
      </c>
      <c r="U18" s="2">
        <v>3</v>
      </c>
      <c r="V18" s="19">
        <v>7</v>
      </c>
      <c r="W18" s="2">
        <v>5.75</v>
      </c>
      <c r="X18" s="43"/>
      <c r="Y18" s="49">
        <v>1</v>
      </c>
    </row>
    <row r="19" spans="1:25">
      <c r="A19" s="64" t="s">
        <v>52</v>
      </c>
      <c r="B19" s="8" t="s">
        <v>129</v>
      </c>
      <c r="C19" s="64" t="s">
        <v>131</v>
      </c>
      <c r="D19" s="19">
        <v>1</v>
      </c>
      <c r="E19" s="19">
        <v>1</v>
      </c>
      <c r="H19" s="2">
        <f t="shared" si="0"/>
        <v>0</v>
      </c>
      <c r="I19" s="2">
        <f t="shared" si="1"/>
        <v>0</v>
      </c>
      <c r="J19" s="19">
        <v>7</v>
      </c>
      <c r="K19" s="14"/>
      <c r="L19" s="14">
        <v>80</v>
      </c>
      <c r="M19" s="105">
        <f t="shared" si="2"/>
        <v>0</v>
      </c>
      <c r="N19" s="2">
        <f t="shared" si="3"/>
        <v>230</v>
      </c>
      <c r="O19" s="17">
        <f t="shared" si="4"/>
        <v>80</v>
      </c>
      <c r="P19" s="102" t="e">
        <f>(#REF!+#REF!+#REF!+#REF!)</f>
        <v>#REF!</v>
      </c>
      <c r="Q19" s="19">
        <f t="shared" si="5"/>
        <v>1</v>
      </c>
      <c r="R19" s="6">
        <f t="shared" si="6"/>
        <v>1</v>
      </c>
      <c r="S19" s="19">
        <v>2</v>
      </c>
      <c r="V19" s="19">
        <v>7</v>
      </c>
      <c r="W19" s="2">
        <v>5.75</v>
      </c>
      <c r="X19" s="43"/>
      <c r="Y19" s="49">
        <v>1</v>
      </c>
    </row>
    <row r="20" spans="1:25">
      <c r="A20" s="64" t="s">
        <v>53</v>
      </c>
      <c r="B20" s="8" t="s">
        <v>129</v>
      </c>
      <c r="C20" s="64" t="s">
        <v>131</v>
      </c>
      <c r="D20" s="19">
        <v>1</v>
      </c>
      <c r="E20" s="19">
        <v>1</v>
      </c>
      <c r="H20" s="2">
        <f t="shared" si="0"/>
        <v>0</v>
      </c>
      <c r="I20" s="2">
        <f t="shared" si="1"/>
        <v>0</v>
      </c>
      <c r="J20" s="19">
        <v>7</v>
      </c>
      <c r="K20" s="14"/>
      <c r="L20" s="14">
        <v>85</v>
      </c>
      <c r="M20" s="105">
        <f t="shared" si="2"/>
        <v>0</v>
      </c>
      <c r="N20" s="2">
        <f t="shared" si="3"/>
        <v>244.375</v>
      </c>
      <c r="O20" s="17">
        <f t="shared" si="4"/>
        <v>85</v>
      </c>
      <c r="P20" s="102" t="e">
        <f>(#REF!+#REF!+#REF!+#REF!)</f>
        <v>#REF!</v>
      </c>
      <c r="Q20" s="19">
        <f t="shared" si="5"/>
        <v>1</v>
      </c>
      <c r="R20" s="6">
        <f t="shared" si="6"/>
        <v>1</v>
      </c>
      <c r="S20" s="19">
        <v>2</v>
      </c>
      <c r="V20" s="19">
        <v>7</v>
      </c>
      <c r="W20" s="2">
        <v>5.75</v>
      </c>
      <c r="X20" s="43"/>
      <c r="Y20" s="49">
        <v>1</v>
      </c>
    </row>
    <row r="21" spans="1:25">
      <c r="A21" s="64" t="s">
        <v>54</v>
      </c>
      <c r="B21" s="8" t="s">
        <v>129</v>
      </c>
      <c r="C21" s="64" t="s">
        <v>131</v>
      </c>
      <c r="D21" s="19">
        <v>1</v>
      </c>
      <c r="E21" s="19">
        <v>1</v>
      </c>
      <c r="H21" s="2">
        <f t="shared" si="0"/>
        <v>0</v>
      </c>
      <c r="I21" s="2">
        <f t="shared" si="1"/>
        <v>0</v>
      </c>
      <c r="J21" s="19">
        <v>7</v>
      </c>
      <c r="K21" s="14"/>
      <c r="L21" s="14">
        <v>90</v>
      </c>
      <c r="M21" s="105">
        <f t="shared" si="2"/>
        <v>0</v>
      </c>
      <c r="N21" s="2">
        <f t="shared" si="3"/>
        <v>258.75</v>
      </c>
      <c r="O21" s="17">
        <f t="shared" si="4"/>
        <v>90</v>
      </c>
      <c r="P21" s="102" t="e">
        <f>(#REF!+#REF!+#REF!+#REF!)</f>
        <v>#REF!</v>
      </c>
      <c r="Q21" s="19">
        <f t="shared" si="5"/>
        <v>1</v>
      </c>
      <c r="R21" s="6">
        <f t="shared" si="6"/>
        <v>1</v>
      </c>
      <c r="S21" s="19">
        <v>2</v>
      </c>
      <c r="V21" s="19">
        <v>7</v>
      </c>
      <c r="W21" s="2">
        <v>5.75</v>
      </c>
      <c r="X21" s="43"/>
      <c r="Y21" s="49">
        <v>1</v>
      </c>
    </row>
    <row r="22" spans="1:25">
      <c r="A22" s="64" t="s">
        <v>55</v>
      </c>
      <c r="B22" s="8" t="s">
        <v>129</v>
      </c>
      <c r="C22" s="64" t="s">
        <v>131</v>
      </c>
      <c r="D22" s="19">
        <v>1</v>
      </c>
      <c r="E22" s="19">
        <v>1</v>
      </c>
      <c r="H22" s="2">
        <f t="shared" si="0"/>
        <v>0</v>
      </c>
      <c r="I22" s="2">
        <f t="shared" si="1"/>
        <v>0</v>
      </c>
      <c r="J22" s="19">
        <v>7</v>
      </c>
      <c r="K22" s="14"/>
      <c r="L22" s="14">
        <v>95</v>
      </c>
      <c r="M22" s="105">
        <f t="shared" si="2"/>
        <v>0</v>
      </c>
      <c r="N22" s="2">
        <f t="shared" si="3"/>
        <v>273.125</v>
      </c>
      <c r="O22" s="17">
        <f t="shared" si="4"/>
        <v>95</v>
      </c>
      <c r="P22" s="102" t="e">
        <f>(#REF!+#REF!+#REF!+#REF!)</f>
        <v>#REF!</v>
      </c>
      <c r="Q22" s="19">
        <f t="shared" si="5"/>
        <v>1</v>
      </c>
      <c r="R22" s="6">
        <f t="shared" si="6"/>
        <v>1</v>
      </c>
      <c r="S22" s="19">
        <v>2</v>
      </c>
      <c r="V22" s="19">
        <v>7</v>
      </c>
      <c r="W22" s="2">
        <v>5.75</v>
      </c>
      <c r="X22" s="43"/>
      <c r="Y22" s="49">
        <v>1</v>
      </c>
    </row>
    <row r="23" spans="1:25">
      <c r="A23" s="64" t="s">
        <v>56</v>
      </c>
      <c r="B23" s="8" t="s">
        <v>130</v>
      </c>
      <c r="C23" s="64" t="s">
        <v>131</v>
      </c>
      <c r="D23" s="19">
        <v>1</v>
      </c>
      <c r="E23" s="19">
        <v>1</v>
      </c>
      <c r="H23" s="2">
        <f t="shared" si="0"/>
        <v>0</v>
      </c>
      <c r="I23" s="2">
        <f t="shared" si="1"/>
        <v>0</v>
      </c>
      <c r="J23" s="19">
        <v>7</v>
      </c>
      <c r="K23" s="14"/>
      <c r="L23" s="14">
        <v>100</v>
      </c>
      <c r="M23" s="105">
        <f t="shared" si="2"/>
        <v>0</v>
      </c>
      <c r="N23" s="2">
        <f t="shared" si="3"/>
        <v>287.5</v>
      </c>
      <c r="O23" s="17">
        <f t="shared" si="4"/>
        <v>100</v>
      </c>
      <c r="P23" s="102" t="e">
        <f>(#REF!+#REF!+#REF!+#REF!)</f>
        <v>#REF!</v>
      </c>
      <c r="Q23" s="19">
        <f t="shared" si="5"/>
        <v>1</v>
      </c>
      <c r="R23" s="6">
        <f t="shared" si="6"/>
        <v>1</v>
      </c>
      <c r="S23" s="19">
        <v>2</v>
      </c>
      <c r="V23" s="19">
        <v>7</v>
      </c>
      <c r="W23" s="2">
        <v>5.75</v>
      </c>
      <c r="X23" s="43"/>
      <c r="Y23" s="49">
        <v>1</v>
      </c>
    </row>
    <row r="24" spans="1:25">
      <c r="A24" s="64" t="s">
        <v>57</v>
      </c>
      <c r="B24" s="8" t="s">
        <v>129</v>
      </c>
      <c r="C24" s="64" t="s">
        <v>131</v>
      </c>
      <c r="D24" s="19">
        <v>1</v>
      </c>
      <c r="E24" s="19">
        <v>1</v>
      </c>
      <c r="H24" s="2">
        <f t="shared" si="0"/>
        <v>0</v>
      </c>
      <c r="I24" s="2">
        <f t="shared" si="1"/>
        <v>0</v>
      </c>
      <c r="J24" s="19"/>
      <c r="K24" s="14"/>
      <c r="M24" s="105">
        <f t="shared" si="2"/>
        <v>0</v>
      </c>
      <c r="N24" s="2">
        <f t="shared" si="3"/>
        <v>0</v>
      </c>
      <c r="O24" s="17">
        <f t="shared" si="4"/>
        <v>0</v>
      </c>
      <c r="P24" s="2">
        <f t="shared" ref="P24:P34" si="7">(H24+I24+M24+N24)</f>
        <v>0</v>
      </c>
      <c r="Q24" s="19">
        <f t="shared" si="5"/>
        <v>1</v>
      </c>
      <c r="R24" s="6">
        <f t="shared" si="6"/>
        <v>0</v>
      </c>
      <c r="S24" s="19">
        <v>2</v>
      </c>
      <c r="V24" s="19"/>
      <c r="X24" s="43"/>
      <c r="Y24" s="49">
        <v>1</v>
      </c>
    </row>
    <row r="25" spans="1:25">
      <c r="A25" s="64" t="s">
        <v>58</v>
      </c>
      <c r="B25" s="8"/>
      <c r="C25" s="64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105">
        <f t="shared" si="2"/>
        <v>0</v>
      </c>
      <c r="N25" s="2">
        <f t="shared" si="3"/>
        <v>0</v>
      </c>
      <c r="O25" s="17">
        <f t="shared" si="4"/>
        <v>0</v>
      </c>
      <c r="P25" s="2">
        <f t="shared" si="7"/>
        <v>0</v>
      </c>
      <c r="Q25" s="19">
        <f t="shared" si="5"/>
        <v>0</v>
      </c>
      <c r="R25" s="6">
        <f t="shared" si="6"/>
        <v>0</v>
      </c>
      <c r="S25" s="19">
        <v>2</v>
      </c>
      <c r="V25" s="19"/>
      <c r="X25" s="43"/>
      <c r="Y25" s="49">
        <v>1</v>
      </c>
    </row>
    <row r="26" spans="1:25">
      <c r="A26" s="64" t="s">
        <v>59</v>
      </c>
      <c r="B26" s="8"/>
      <c r="C26" s="64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105">
        <f t="shared" si="2"/>
        <v>0</v>
      </c>
      <c r="N26" s="2">
        <f t="shared" si="3"/>
        <v>0</v>
      </c>
      <c r="O26" s="17">
        <f t="shared" si="4"/>
        <v>0</v>
      </c>
      <c r="P26" s="2">
        <f t="shared" si="7"/>
        <v>0</v>
      </c>
      <c r="Q26" s="19">
        <f t="shared" si="5"/>
        <v>0</v>
      </c>
      <c r="R26" s="6">
        <f t="shared" si="6"/>
        <v>0</v>
      </c>
      <c r="S26" s="19">
        <v>2</v>
      </c>
      <c r="V26" s="19"/>
      <c r="X26" s="43"/>
      <c r="Y26" s="49">
        <v>1</v>
      </c>
    </row>
    <row r="27" spans="1:25">
      <c r="A27" s="64" t="s">
        <v>60</v>
      </c>
      <c r="B27" s="8"/>
      <c r="C27" s="64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105">
        <f t="shared" si="2"/>
        <v>0</v>
      </c>
      <c r="N27" s="2">
        <f t="shared" si="3"/>
        <v>0</v>
      </c>
      <c r="O27" s="17">
        <f t="shared" si="4"/>
        <v>0</v>
      </c>
      <c r="P27" s="2">
        <f t="shared" si="7"/>
        <v>0</v>
      </c>
      <c r="Q27" s="19">
        <f t="shared" si="5"/>
        <v>0</v>
      </c>
      <c r="R27" s="6">
        <f t="shared" si="6"/>
        <v>0</v>
      </c>
      <c r="S27" s="19">
        <v>2</v>
      </c>
      <c r="V27" s="19"/>
      <c r="X27" s="43"/>
      <c r="Y27" s="49">
        <v>1</v>
      </c>
    </row>
    <row r="28" spans="1:25">
      <c r="A28" s="64" t="s">
        <v>61</v>
      </c>
      <c r="B28" s="8"/>
      <c r="C28" s="64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105">
        <f t="shared" si="2"/>
        <v>0</v>
      </c>
      <c r="N28" s="2">
        <f t="shared" si="3"/>
        <v>0</v>
      </c>
      <c r="O28" s="17">
        <f t="shared" si="4"/>
        <v>0</v>
      </c>
      <c r="P28" s="2">
        <f t="shared" si="7"/>
        <v>0</v>
      </c>
      <c r="Q28" s="19">
        <f t="shared" si="5"/>
        <v>0</v>
      </c>
      <c r="R28" s="6">
        <f t="shared" si="6"/>
        <v>0</v>
      </c>
      <c r="S28" s="19">
        <v>2</v>
      </c>
      <c r="V28" s="19"/>
      <c r="X28" s="43"/>
      <c r="Y28" s="49">
        <v>1</v>
      </c>
    </row>
    <row r="29" spans="1:25">
      <c r="A29" s="64" t="s">
        <v>62</v>
      </c>
      <c r="B29" s="8"/>
      <c r="C29" s="64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105">
        <f t="shared" si="2"/>
        <v>0</v>
      </c>
      <c r="N29" s="2">
        <f t="shared" si="3"/>
        <v>0</v>
      </c>
      <c r="O29" s="17">
        <f t="shared" si="4"/>
        <v>0</v>
      </c>
      <c r="P29" s="2">
        <f t="shared" si="7"/>
        <v>0</v>
      </c>
      <c r="Q29" s="19">
        <f t="shared" si="5"/>
        <v>0</v>
      </c>
      <c r="R29" s="6">
        <f t="shared" si="6"/>
        <v>0</v>
      </c>
      <c r="S29" s="19">
        <v>2</v>
      </c>
      <c r="V29" s="19"/>
      <c r="X29" s="43"/>
      <c r="Y29" s="49">
        <v>1</v>
      </c>
    </row>
    <row r="30" spans="1:25">
      <c r="A30" s="64" t="s">
        <v>63</v>
      </c>
      <c r="B30" s="8"/>
      <c r="C30" s="64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105">
        <f t="shared" si="2"/>
        <v>0</v>
      </c>
      <c r="N30" s="2">
        <f t="shared" si="3"/>
        <v>0</v>
      </c>
      <c r="O30" s="17">
        <f t="shared" si="4"/>
        <v>0</v>
      </c>
      <c r="P30" s="2">
        <f t="shared" si="7"/>
        <v>0</v>
      </c>
      <c r="Q30" s="19">
        <f t="shared" si="5"/>
        <v>0</v>
      </c>
      <c r="R30" s="6">
        <f t="shared" si="6"/>
        <v>0</v>
      </c>
      <c r="S30" s="19">
        <v>2</v>
      </c>
      <c r="V30" s="19"/>
      <c r="X30" s="43"/>
      <c r="Y30" s="49">
        <v>1</v>
      </c>
    </row>
    <row r="31" spans="1:25">
      <c r="A31" s="64" t="s">
        <v>64</v>
      </c>
      <c r="B31" s="8"/>
      <c r="C31" s="64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105">
        <f t="shared" si="2"/>
        <v>0</v>
      </c>
      <c r="N31" s="2">
        <f t="shared" si="3"/>
        <v>0</v>
      </c>
      <c r="O31" s="17">
        <f t="shared" si="4"/>
        <v>0</v>
      </c>
      <c r="P31" s="2">
        <f t="shared" si="7"/>
        <v>0</v>
      </c>
      <c r="Q31" s="19">
        <f t="shared" si="5"/>
        <v>0</v>
      </c>
      <c r="R31" s="6">
        <f t="shared" si="6"/>
        <v>0</v>
      </c>
      <c r="S31" s="19">
        <v>2</v>
      </c>
      <c r="V31" s="19"/>
      <c r="X31" s="43"/>
      <c r="Y31" s="49">
        <v>1</v>
      </c>
    </row>
    <row r="32" spans="1:25">
      <c r="A32" s="64" t="s">
        <v>65</v>
      </c>
      <c r="B32" s="8"/>
      <c r="C32" s="64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105">
        <f t="shared" si="2"/>
        <v>0</v>
      </c>
      <c r="N32" s="2">
        <f t="shared" si="3"/>
        <v>0</v>
      </c>
      <c r="O32" s="17">
        <f t="shared" si="4"/>
        <v>0</v>
      </c>
      <c r="P32" s="2">
        <f t="shared" si="7"/>
        <v>0</v>
      </c>
      <c r="Q32" s="19">
        <f t="shared" si="5"/>
        <v>0</v>
      </c>
      <c r="R32" s="6">
        <f t="shared" si="6"/>
        <v>0</v>
      </c>
      <c r="S32" s="19">
        <v>2</v>
      </c>
      <c r="V32" s="19"/>
      <c r="X32" s="43"/>
      <c r="Y32" s="49">
        <v>1</v>
      </c>
    </row>
    <row r="33" spans="1:25">
      <c r="A33" s="64" t="s">
        <v>66</v>
      </c>
      <c r="B33" s="8"/>
      <c r="C33" s="64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105">
        <f t="shared" si="2"/>
        <v>0</v>
      </c>
      <c r="N33" s="2">
        <f t="shared" si="3"/>
        <v>0</v>
      </c>
      <c r="O33" s="17">
        <f t="shared" si="4"/>
        <v>0</v>
      </c>
      <c r="P33" s="2">
        <f t="shared" si="7"/>
        <v>0</v>
      </c>
      <c r="Q33" s="19">
        <f t="shared" si="5"/>
        <v>0</v>
      </c>
      <c r="R33" s="6">
        <f t="shared" si="6"/>
        <v>0</v>
      </c>
      <c r="S33" s="19">
        <v>2</v>
      </c>
      <c r="V33" s="19"/>
      <c r="X33" s="43"/>
      <c r="Y33" s="49">
        <v>1</v>
      </c>
    </row>
    <row r="34" spans="1:25">
      <c r="A34" s="64" t="s">
        <v>67</v>
      </c>
      <c r="B34" s="8"/>
      <c r="C34" s="64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105">
        <f t="shared" si="2"/>
        <v>0</v>
      </c>
      <c r="N34" s="2">
        <f t="shared" si="3"/>
        <v>0</v>
      </c>
      <c r="O34" s="17">
        <f t="shared" si="4"/>
        <v>0</v>
      </c>
      <c r="P34" s="2">
        <f t="shared" si="7"/>
        <v>0</v>
      </c>
      <c r="Q34" s="19">
        <f t="shared" si="5"/>
        <v>0</v>
      </c>
      <c r="R34" s="6">
        <f t="shared" si="6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50</v>
      </c>
      <c r="G36" s="14">
        <f>SUM(G5:G35)</f>
        <v>0</v>
      </c>
      <c r="H36" s="14">
        <f>SUM(H5:H35)</f>
        <v>0</v>
      </c>
      <c r="I36" s="14">
        <f>SUM(I5:I35)</f>
        <v>0</v>
      </c>
      <c r="J36" s="76"/>
      <c r="K36" s="2">
        <f t="shared" ref="K36:N36" si="8">SUM(K5:K35)</f>
        <v>0</v>
      </c>
      <c r="L36" s="14">
        <f t="shared" si="8"/>
        <v>1045</v>
      </c>
      <c r="M36" s="105">
        <f t="shared" si="8"/>
        <v>0</v>
      </c>
      <c r="N36" s="14">
        <f t="shared" si="8"/>
        <v>3004.375</v>
      </c>
      <c r="O36" s="17">
        <f>SUM(O5:O35)</f>
        <v>1095</v>
      </c>
      <c r="P36" s="2" t="e">
        <f>SUM(P5:P35)</f>
        <v>#REF!</v>
      </c>
      <c r="Q36" s="19">
        <f>SUM(Q5:Q35)</f>
        <v>20</v>
      </c>
      <c r="R36" s="19">
        <f>SUM(R5:R35)</f>
        <v>19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107" t="s">
        <v>18</v>
      </c>
      <c r="O38" s="21" t="s">
        <v>21</v>
      </c>
      <c r="P38" s="22" t="e">
        <f>2000-O36+P36</f>
        <v>#REF!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50</v>
      </c>
      <c r="L39" s="14">
        <f>G36+L36</f>
        <v>1045</v>
      </c>
      <c r="M39" s="105">
        <f>O36</f>
        <v>1095</v>
      </c>
      <c r="O39" s="21" t="s">
        <v>22</v>
      </c>
      <c r="P39" s="23">
        <f>IF(R36=0,0,R36/Q36)</f>
        <v>0.95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0</v>
      </c>
      <c r="L40" s="80">
        <f>I36+N36</f>
        <v>3004.375</v>
      </c>
      <c r="M40" s="108" t="e">
        <f>P36</f>
        <v>#REF!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-50</v>
      </c>
      <c r="L41" s="14">
        <f>L40-L39</f>
        <v>1959.375</v>
      </c>
      <c r="M41" s="105" t="e">
        <f>M40-M39</f>
        <v>#REF!</v>
      </c>
      <c r="O41" s="21" t="s">
        <v>26</v>
      </c>
      <c r="P41" s="22" t="e">
        <f>P38*P39</f>
        <v>#REF!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-1</v>
      </c>
      <c r="L42" s="82">
        <f>L41/MAX(1,L39)</f>
        <v>1.875</v>
      </c>
      <c r="M42" s="109" t="e">
        <f>M41/MAX(1,M39)</f>
        <v>#REF!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64"/>
      <c r="D46" s="19"/>
      <c r="E46" s="19"/>
      <c r="H46" s="2"/>
      <c r="I46" s="2"/>
      <c r="J46" s="19"/>
      <c r="K46" s="14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4:22">
      <c r="S49" s="19"/>
      <c r="V49" s="19"/>
    </row>
    <row r="50" spans="4:22">
      <c r="K50" s="22" t="s">
        <v>20</v>
      </c>
      <c r="L50" s="21"/>
      <c r="M50" s="109"/>
      <c r="N50" s="21"/>
      <c r="O50" s="54"/>
      <c r="P50" s="22"/>
      <c r="Q50" s="55">
        <f>SUM(Q36:Q49)</f>
        <v>20</v>
      </c>
      <c r="R50" s="55">
        <f>SUM(R36:R49)</f>
        <v>19</v>
      </c>
      <c r="S50" s="19"/>
      <c r="V50" s="19"/>
    </row>
    <row r="51" spans="4:22">
      <c r="D51" s="88">
        <v>3.4</v>
      </c>
      <c r="E51" s="64" t="s">
        <v>143</v>
      </c>
      <c r="S51" s="19"/>
      <c r="V51" s="19"/>
    </row>
    <row r="52" spans="4:22">
      <c r="S52" s="19"/>
      <c r="V52" s="19"/>
    </row>
    <row r="53" spans="4:22">
      <c r="D53" s="89">
        <v>10</v>
      </c>
      <c r="E53" s="64" t="s">
        <v>144</v>
      </c>
      <c r="S53" s="19"/>
      <c r="V53" s="19"/>
    </row>
    <row r="54" spans="4:22">
      <c r="D54" s="89">
        <v>20</v>
      </c>
      <c r="E54" s="64" t="s">
        <v>145</v>
      </c>
      <c r="S54" s="19"/>
      <c r="V54" s="19"/>
    </row>
    <row r="55" spans="4:22">
      <c r="D55" s="89">
        <v>30</v>
      </c>
      <c r="E55" s="64" t="s">
        <v>135</v>
      </c>
      <c r="S55" s="19"/>
      <c r="V55" s="19"/>
    </row>
    <row r="56" spans="4:22">
      <c r="D56" s="89">
        <v>40</v>
      </c>
      <c r="E56" s="64" t="s">
        <v>136</v>
      </c>
      <c r="I56" s="14" t="s">
        <v>125</v>
      </c>
      <c r="J56" s="64" t="s">
        <v>162</v>
      </c>
      <c r="K56" s="2">
        <v>5.25</v>
      </c>
      <c r="L56" s="104">
        <v>5.5</v>
      </c>
      <c r="M56" s="105">
        <v>5.75</v>
      </c>
      <c r="S56" s="19"/>
      <c r="V56" s="19"/>
    </row>
    <row r="57" spans="4:22">
      <c r="D57" s="89">
        <v>50</v>
      </c>
      <c r="E57" s="64" t="s">
        <v>137</v>
      </c>
      <c r="I57" s="14">
        <v>10</v>
      </c>
      <c r="J57" s="13">
        <v>25</v>
      </c>
      <c r="K57" s="2">
        <v>26.5</v>
      </c>
      <c r="L57" s="2">
        <f t="shared" ref="L57:L75" si="9">(H5+I5+M5+N5)</f>
        <v>28.75</v>
      </c>
      <c r="M57" s="2">
        <v>28.5</v>
      </c>
      <c r="S57" s="19"/>
      <c r="V57" s="19"/>
    </row>
    <row r="58" spans="4:22">
      <c r="D58" s="89">
        <v>60</v>
      </c>
      <c r="E58" s="64" t="s">
        <v>138</v>
      </c>
      <c r="I58" s="14">
        <v>15</v>
      </c>
      <c r="J58" s="13">
        <v>37.5</v>
      </c>
      <c r="K58" s="2">
        <v>39.380000000000003</v>
      </c>
      <c r="L58" s="2">
        <f t="shared" si="9"/>
        <v>43.125</v>
      </c>
      <c r="M58" s="2">
        <v>43.13</v>
      </c>
      <c r="S58" s="19"/>
      <c r="V58" s="19"/>
    </row>
    <row r="59" spans="4:22">
      <c r="D59" s="89">
        <v>70</v>
      </c>
      <c r="E59" s="64" t="s">
        <v>139</v>
      </c>
      <c r="I59" s="14">
        <v>20</v>
      </c>
      <c r="J59" s="13">
        <v>50</v>
      </c>
      <c r="K59" s="2">
        <v>52.5</v>
      </c>
      <c r="L59" s="2">
        <f t="shared" si="9"/>
        <v>57.5</v>
      </c>
      <c r="M59" s="2">
        <v>57.5</v>
      </c>
      <c r="S59" s="19"/>
      <c r="V59" s="19"/>
    </row>
    <row r="60" spans="4:22">
      <c r="D60" s="89">
        <v>80</v>
      </c>
      <c r="E60" s="64" t="s">
        <v>140</v>
      </c>
      <c r="I60" s="14">
        <v>25</v>
      </c>
      <c r="J60" s="13">
        <v>62.5</v>
      </c>
      <c r="K60" s="2">
        <v>65.63</v>
      </c>
      <c r="L60" s="2">
        <f t="shared" si="9"/>
        <v>71.875</v>
      </c>
      <c r="M60" s="2">
        <v>71.88</v>
      </c>
      <c r="S60" s="19"/>
      <c r="V60" s="19"/>
    </row>
    <row r="61" spans="4:22">
      <c r="D61" s="89">
        <v>90</v>
      </c>
      <c r="E61" s="64" t="s">
        <v>141</v>
      </c>
      <c r="I61" s="14">
        <v>30</v>
      </c>
      <c r="J61" s="13">
        <v>75</v>
      </c>
      <c r="K61" s="2">
        <v>78.75</v>
      </c>
      <c r="L61" s="2">
        <f t="shared" si="9"/>
        <v>86.25</v>
      </c>
      <c r="M61" s="2">
        <v>86.25</v>
      </c>
      <c r="S61" s="19"/>
      <c r="V61" s="19"/>
    </row>
    <row r="62" spans="4:22">
      <c r="D62" s="89">
        <v>100</v>
      </c>
      <c r="E62" s="64" t="s">
        <v>142</v>
      </c>
      <c r="I62" s="14">
        <v>35</v>
      </c>
      <c r="J62" s="13">
        <v>87.5</v>
      </c>
      <c r="K62" s="2">
        <v>91.88</v>
      </c>
      <c r="L62" s="2">
        <f t="shared" si="9"/>
        <v>100.625</v>
      </c>
      <c r="M62" s="2"/>
      <c r="S62" s="19"/>
      <c r="V62" s="19"/>
    </row>
    <row r="63" spans="4:22">
      <c r="I63" s="14">
        <v>40</v>
      </c>
      <c r="J63" s="101">
        <v>100</v>
      </c>
      <c r="K63" s="102">
        <v>105</v>
      </c>
      <c r="L63" s="102">
        <f t="shared" si="9"/>
        <v>115</v>
      </c>
      <c r="M63" s="2"/>
      <c r="S63" s="19"/>
      <c r="V63" s="19"/>
    </row>
    <row r="64" spans="4:22">
      <c r="I64" s="14">
        <v>45</v>
      </c>
      <c r="J64" s="103">
        <v>112.5</v>
      </c>
      <c r="K64" s="102">
        <v>118.13</v>
      </c>
      <c r="L64" s="102">
        <f t="shared" si="9"/>
        <v>129.375</v>
      </c>
      <c r="M64" s="2"/>
      <c r="S64" s="19"/>
      <c r="V64" s="19"/>
    </row>
    <row r="65" spans="9:22">
      <c r="I65" s="14">
        <v>50</v>
      </c>
      <c r="J65" s="103">
        <v>125</v>
      </c>
      <c r="K65" s="102">
        <v>131.25</v>
      </c>
      <c r="L65" s="102">
        <f t="shared" si="9"/>
        <v>143.75</v>
      </c>
      <c r="M65" s="2"/>
      <c r="S65" s="19"/>
      <c r="V65" s="19"/>
    </row>
    <row r="66" spans="9:22">
      <c r="I66" s="14">
        <v>55</v>
      </c>
      <c r="J66" s="103">
        <v>137.5</v>
      </c>
      <c r="K66" s="102">
        <v>144.38</v>
      </c>
      <c r="L66" s="102">
        <f t="shared" si="9"/>
        <v>158.125</v>
      </c>
      <c r="M66" s="2"/>
      <c r="S66" s="19"/>
      <c r="V66" s="19"/>
    </row>
    <row r="67" spans="9:22">
      <c r="I67" s="14">
        <v>60</v>
      </c>
      <c r="J67" s="103">
        <v>150</v>
      </c>
      <c r="K67" s="102">
        <v>157.5</v>
      </c>
      <c r="L67" s="102">
        <f t="shared" si="9"/>
        <v>172.5</v>
      </c>
      <c r="M67" s="2"/>
      <c r="S67" s="19"/>
      <c r="V67" s="19"/>
    </row>
    <row r="68" spans="9:22">
      <c r="I68" s="14">
        <v>65</v>
      </c>
      <c r="J68" s="103">
        <v>162.5</v>
      </c>
      <c r="K68" s="102">
        <v>170.65</v>
      </c>
      <c r="L68" s="102">
        <f t="shared" si="9"/>
        <v>186.875</v>
      </c>
      <c r="M68" s="2"/>
      <c r="S68" s="19"/>
      <c r="V68" s="19"/>
    </row>
    <row r="69" spans="9:22">
      <c r="I69" s="14">
        <v>70</v>
      </c>
      <c r="J69" s="103">
        <v>175</v>
      </c>
      <c r="K69" s="102">
        <v>183.75</v>
      </c>
      <c r="L69" s="102">
        <f t="shared" si="9"/>
        <v>201.25</v>
      </c>
      <c r="M69" s="2"/>
      <c r="S69" s="19"/>
      <c r="V69" s="19"/>
    </row>
    <row r="70" spans="9:22">
      <c r="I70" s="14">
        <v>75</v>
      </c>
      <c r="J70" s="103">
        <v>187.5</v>
      </c>
      <c r="K70" s="102">
        <v>196.88</v>
      </c>
      <c r="L70" s="102">
        <f t="shared" si="9"/>
        <v>215.625</v>
      </c>
      <c r="M70" s="2"/>
      <c r="S70" s="19"/>
      <c r="V70" s="19"/>
    </row>
    <row r="71" spans="9:22">
      <c r="I71" s="14">
        <v>80</v>
      </c>
      <c r="J71" s="103">
        <v>200</v>
      </c>
      <c r="K71" s="102">
        <v>210</v>
      </c>
      <c r="L71" s="102">
        <f t="shared" si="9"/>
        <v>230</v>
      </c>
      <c r="M71" s="2"/>
      <c r="S71" s="19"/>
      <c r="V71" s="19"/>
    </row>
    <row r="72" spans="9:22">
      <c r="I72" s="14">
        <v>85</v>
      </c>
      <c r="J72" s="103">
        <v>212.5</v>
      </c>
      <c r="K72" s="102">
        <v>223.13</v>
      </c>
      <c r="L72" s="102">
        <f t="shared" si="9"/>
        <v>244.375</v>
      </c>
      <c r="M72" s="2"/>
      <c r="S72" s="19"/>
      <c r="V72" s="19"/>
    </row>
    <row r="73" spans="9:22">
      <c r="I73" s="14">
        <v>90</v>
      </c>
      <c r="J73" s="103">
        <v>225</v>
      </c>
      <c r="K73" s="102">
        <v>236.25</v>
      </c>
      <c r="L73" s="102">
        <f t="shared" si="9"/>
        <v>258.75</v>
      </c>
      <c r="M73" s="2"/>
      <c r="S73" s="19"/>
      <c r="V73" s="19"/>
    </row>
    <row r="74" spans="9:22">
      <c r="I74" s="14">
        <v>95</v>
      </c>
      <c r="J74" s="103">
        <v>237.5</v>
      </c>
      <c r="K74" s="102">
        <v>249.38</v>
      </c>
      <c r="L74" s="102">
        <f t="shared" si="9"/>
        <v>273.125</v>
      </c>
      <c r="M74" s="2"/>
      <c r="S74" s="19"/>
      <c r="V74" s="19"/>
    </row>
    <row r="75" spans="9:22">
      <c r="I75" s="14">
        <v>100</v>
      </c>
      <c r="J75" s="103">
        <v>250</v>
      </c>
      <c r="K75" s="102">
        <v>262.5</v>
      </c>
      <c r="L75" s="102">
        <f t="shared" si="9"/>
        <v>287.5</v>
      </c>
      <c r="M75" s="2"/>
      <c r="S75" s="19"/>
      <c r="V75" s="19"/>
    </row>
    <row r="76" spans="9:22">
      <c r="S76" s="19"/>
      <c r="V76" s="19"/>
    </row>
    <row r="77" spans="9:22">
      <c r="S77" s="19"/>
      <c r="V77" s="19"/>
    </row>
    <row r="78" spans="9:22">
      <c r="S78" s="19"/>
      <c r="V78" s="19"/>
    </row>
    <row r="79" spans="9:22">
      <c r="S79" s="19"/>
      <c r="V79" s="19"/>
    </row>
    <row r="80" spans="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28" priority="14" operator="lessThan">
      <formula>0</formula>
    </cfRule>
  </conditionalFormatting>
  <conditionalFormatting sqref="L45">
    <cfRule type="cellIs" dxfId="127" priority="13" operator="lessThan">
      <formula>0</formula>
    </cfRule>
  </conditionalFormatting>
  <conditionalFormatting sqref="M45">
    <cfRule type="cellIs" dxfId="126" priority="12" operator="lessThan">
      <formula>0</formula>
    </cfRule>
  </conditionalFormatting>
  <conditionalFormatting sqref="K45">
    <cfRule type="cellIs" dxfId="125" priority="11" operator="lessThan">
      <formula>0</formula>
    </cfRule>
  </conditionalFormatting>
  <conditionalFormatting sqref="L45">
    <cfRule type="cellIs" dxfId="124" priority="10" operator="lessThan">
      <formula>0</formula>
    </cfRule>
  </conditionalFormatting>
  <conditionalFormatting sqref="M45">
    <cfRule type="cellIs" dxfId="123" priority="9" operator="lessThan">
      <formula>0</formula>
    </cfRule>
  </conditionalFormatting>
  <conditionalFormatting sqref="K41">
    <cfRule type="cellIs" dxfId="122" priority="8" operator="lessThan">
      <formula>0</formula>
    </cfRule>
  </conditionalFormatting>
  <conditionalFormatting sqref="L41">
    <cfRule type="cellIs" dxfId="121" priority="7" operator="lessThan">
      <formula>0</formula>
    </cfRule>
  </conditionalFormatting>
  <conditionalFormatting sqref="M41">
    <cfRule type="cellIs" dxfId="120" priority="6" operator="lessThan">
      <formula>0</formula>
    </cfRule>
  </conditionalFormatting>
  <conditionalFormatting sqref="K42">
    <cfRule type="cellIs" dxfId="119" priority="5" operator="lessThan">
      <formula>0</formula>
    </cfRule>
  </conditionalFormatting>
  <conditionalFormatting sqref="L42">
    <cfRule type="cellIs" dxfId="118" priority="4" operator="lessThan">
      <formula>0</formula>
    </cfRule>
  </conditionalFormatting>
  <conditionalFormatting sqref="M42">
    <cfRule type="cellIs" dxfId="117" priority="3" operator="lessThan">
      <formula>0</formula>
    </cfRule>
  </conditionalFormatting>
  <conditionalFormatting sqref="L42">
    <cfRule type="cellIs" dxfId="116" priority="2" operator="lessThan">
      <formula>0</formula>
    </cfRule>
  </conditionalFormatting>
  <conditionalFormatting sqref="M42">
    <cfRule type="cellIs" dxfId="115" priority="1" operator="lessThan">
      <formula>0</formula>
    </cfRule>
  </conditionalFormatting>
  <pageMargins left="0.7" right="0.7" top="0.75" bottom="0.75" header="0.3" footer="0.3"/>
  <pageSetup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Y136"/>
  <sheetViews>
    <sheetView zoomScaleNormal="100" workbookViewId="0">
      <selection activeCell="X24" sqref="X24"/>
    </sheetView>
  </sheetViews>
  <sheetFormatPr defaultRowHeight="15"/>
  <cols>
    <col min="1" max="1" width="7.7109375" style="64" customWidth="1"/>
    <col min="2" max="2" width="11.140625" customWidth="1"/>
    <col min="3" max="3" width="7.42578125" customWidth="1"/>
    <col min="4" max="4" width="7.140625" customWidth="1"/>
    <col min="5" max="5" width="8" style="64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4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64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76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65" t="s">
        <v>14</v>
      </c>
      <c r="W4" s="12" t="s">
        <v>7</v>
      </c>
      <c r="X4" s="41" t="s">
        <v>23</v>
      </c>
      <c r="Y4" s="9" t="s">
        <v>38</v>
      </c>
    </row>
    <row r="5" spans="1:25">
      <c r="A5" s="64" t="s">
        <v>9</v>
      </c>
      <c r="B5" s="8">
        <v>41092</v>
      </c>
      <c r="C5" s="64" t="s">
        <v>88</v>
      </c>
      <c r="D5" s="19">
        <v>1</v>
      </c>
      <c r="E5" s="19">
        <v>1</v>
      </c>
      <c r="F5" s="14">
        <v>25</v>
      </c>
      <c r="G5" s="14">
        <v>25</v>
      </c>
      <c r="H5" s="2">
        <f>IF(E5=S5,F5/2*MIN(T5,42),0)*Y5</f>
        <v>0</v>
      </c>
      <c r="I5" s="2">
        <f>IF(E5=S5,G5/2*MIN(U5,22),IF(E5=V5,G5/2*MIN(W5,22),0))*Y5</f>
        <v>0</v>
      </c>
      <c r="J5" s="19">
        <v>4</v>
      </c>
      <c r="K5" s="14">
        <v>25</v>
      </c>
      <c r="L5" s="14">
        <v>25</v>
      </c>
      <c r="M5" s="2">
        <f>IF(J5=S5,K5/2*MIN(T5,42),0)*Y5</f>
        <v>0</v>
      </c>
      <c r="N5" s="2">
        <f>IF(J5=S5,L5/2*MIN(U5,22),IF(J5=V5,L5/2*MIN(W5,22),0))*Y5</f>
        <v>77.5</v>
      </c>
      <c r="O5" s="17">
        <f>F5+G5+K5+L5</f>
        <v>100</v>
      </c>
      <c r="P5" s="2">
        <f>(H5+I5+M5+N5)</f>
        <v>77.5</v>
      </c>
      <c r="Q5" s="19">
        <f>IF(B5&gt;1/1/2000,1,0)</f>
        <v>1</v>
      </c>
      <c r="R5" s="6">
        <f>IF(H5&gt;0,1,IF(I5&gt;0,1,IF(M5&gt;0,1,IF(N5&gt;0,1,0))))</f>
        <v>1</v>
      </c>
      <c r="S5" s="19">
        <v>3</v>
      </c>
      <c r="T5" s="2">
        <v>6.2</v>
      </c>
      <c r="U5" s="2">
        <v>4.2</v>
      </c>
      <c r="V5" s="19">
        <v>4</v>
      </c>
      <c r="W5" s="2">
        <v>6.2</v>
      </c>
      <c r="X5" s="43"/>
      <c r="Y5" s="49">
        <v>1</v>
      </c>
    </row>
    <row r="6" spans="1:25">
      <c r="A6" s="64" t="s">
        <v>39</v>
      </c>
      <c r="B6" s="8">
        <v>41092</v>
      </c>
      <c r="C6" s="64" t="s">
        <v>88</v>
      </c>
      <c r="D6" s="19">
        <v>2</v>
      </c>
      <c r="E6" s="19">
        <v>4</v>
      </c>
      <c r="F6" s="14">
        <v>25</v>
      </c>
      <c r="G6" s="14">
        <v>25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47.5</v>
      </c>
      <c r="J6" s="19">
        <v>6</v>
      </c>
      <c r="K6" s="14">
        <v>25</v>
      </c>
      <c r="L6" s="14">
        <v>25</v>
      </c>
      <c r="M6" s="2">
        <f t="shared" ref="M6:M34" si="2">IF(J6=S6,K6/2*MIN(T6,42),0)*Y6</f>
        <v>32.5</v>
      </c>
      <c r="N6" s="2">
        <f t="shared" ref="N6:N34" si="3">IF(J6=S6,L6/2*MIN(U6,22),IF(J6=V6,L6/2*MIN(W6,22),0))*Y6</f>
        <v>26.25</v>
      </c>
      <c r="O6" s="17">
        <f t="shared" ref="O6:O34" si="4">F6+G6+K6+L6</f>
        <v>100</v>
      </c>
      <c r="P6" s="2">
        <f t="shared" ref="P6:P34" si="5">(H6+I6+M6+N6)</f>
        <v>106.25</v>
      </c>
      <c r="Q6" s="19">
        <f t="shared" ref="Q6:Q34" si="6">IF(B6&gt;1/1/2000,1,0)</f>
        <v>1</v>
      </c>
      <c r="R6" s="6">
        <f t="shared" ref="R6:R34" si="7">IF(H6&gt;0,1,IF(I6&gt;0,1,IF(M6&gt;0,1,IF(N6&gt;0,1,0))))</f>
        <v>1</v>
      </c>
      <c r="S6" s="19">
        <v>6</v>
      </c>
      <c r="T6" s="2">
        <v>2.6</v>
      </c>
      <c r="U6" s="2">
        <v>2.1</v>
      </c>
      <c r="V6" s="19">
        <v>4</v>
      </c>
      <c r="W6" s="2">
        <v>3.8</v>
      </c>
      <c r="X6" s="43"/>
      <c r="Y6" s="49">
        <v>1</v>
      </c>
    </row>
    <row r="7" spans="1:25">
      <c r="A7" s="64" t="s">
        <v>40</v>
      </c>
      <c r="B7" s="8">
        <v>41092</v>
      </c>
      <c r="C7" s="64" t="s">
        <v>88</v>
      </c>
      <c r="D7" s="19">
        <v>3</v>
      </c>
      <c r="E7" s="19">
        <v>1</v>
      </c>
      <c r="F7" s="14">
        <v>25</v>
      </c>
      <c r="G7" s="14">
        <v>25</v>
      </c>
      <c r="H7" s="2">
        <f t="shared" si="0"/>
        <v>0</v>
      </c>
      <c r="I7" s="2">
        <f t="shared" si="1"/>
        <v>0</v>
      </c>
      <c r="J7" s="19">
        <v>5</v>
      </c>
      <c r="K7" s="14">
        <v>25</v>
      </c>
      <c r="L7" s="14">
        <v>25</v>
      </c>
      <c r="M7" s="2">
        <f t="shared" si="2"/>
        <v>0</v>
      </c>
      <c r="N7" s="2">
        <f t="shared" si="3"/>
        <v>47.5</v>
      </c>
      <c r="O7" s="17">
        <f t="shared" si="4"/>
        <v>100</v>
      </c>
      <c r="P7" s="2">
        <f t="shared" si="5"/>
        <v>47.5</v>
      </c>
      <c r="Q7" s="19">
        <f t="shared" si="6"/>
        <v>1</v>
      </c>
      <c r="R7" s="6">
        <f t="shared" si="7"/>
        <v>1</v>
      </c>
      <c r="S7" s="19">
        <v>6</v>
      </c>
      <c r="T7" s="2">
        <v>3.5</v>
      </c>
      <c r="U7" s="2">
        <v>2.5</v>
      </c>
      <c r="V7" s="19">
        <v>5</v>
      </c>
      <c r="W7" s="2">
        <v>3.8</v>
      </c>
      <c r="X7" s="43"/>
      <c r="Y7" s="49">
        <v>1</v>
      </c>
    </row>
    <row r="8" spans="1:25">
      <c r="A8" s="64" t="s">
        <v>41</v>
      </c>
      <c r="B8" s="8">
        <v>41092</v>
      </c>
      <c r="C8" s="64" t="s">
        <v>88</v>
      </c>
      <c r="D8" s="19">
        <v>4</v>
      </c>
      <c r="E8" s="19">
        <v>2</v>
      </c>
      <c r="F8" s="14">
        <v>25</v>
      </c>
      <c r="G8" s="14">
        <v>25</v>
      </c>
      <c r="H8" s="2">
        <f t="shared" si="0"/>
        <v>97.5</v>
      </c>
      <c r="I8" s="2">
        <f t="shared" si="1"/>
        <v>43.75</v>
      </c>
      <c r="J8" s="19">
        <v>6</v>
      </c>
      <c r="K8" s="14">
        <v>25</v>
      </c>
      <c r="L8" s="14">
        <v>25</v>
      </c>
      <c r="M8" s="2">
        <f t="shared" si="2"/>
        <v>0</v>
      </c>
      <c r="N8" s="2">
        <f t="shared" si="3"/>
        <v>48.75</v>
      </c>
      <c r="O8" s="17">
        <f t="shared" si="4"/>
        <v>100</v>
      </c>
      <c r="P8" s="2">
        <f t="shared" si="5"/>
        <v>190</v>
      </c>
      <c r="Q8" s="19">
        <f t="shared" si="6"/>
        <v>1</v>
      </c>
      <c r="R8" s="6">
        <f t="shared" si="7"/>
        <v>1</v>
      </c>
      <c r="S8" s="19">
        <v>2</v>
      </c>
      <c r="T8" s="2">
        <v>7.8</v>
      </c>
      <c r="U8" s="2">
        <v>3.5</v>
      </c>
      <c r="V8" s="19">
        <v>6</v>
      </c>
      <c r="W8" s="2">
        <v>3.9</v>
      </c>
      <c r="X8" s="43"/>
      <c r="Y8" s="49">
        <v>1</v>
      </c>
    </row>
    <row r="9" spans="1:25">
      <c r="A9" s="64" t="s">
        <v>42</v>
      </c>
      <c r="B9" s="8">
        <v>41092</v>
      </c>
      <c r="C9" s="64" t="s">
        <v>88</v>
      </c>
      <c r="D9" s="19">
        <v>5</v>
      </c>
      <c r="E9" s="19">
        <v>2</v>
      </c>
      <c r="F9" s="14">
        <v>25</v>
      </c>
      <c r="G9" s="14">
        <v>25</v>
      </c>
      <c r="H9" s="2">
        <f t="shared" si="0"/>
        <v>0</v>
      </c>
      <c r="I9" s="2">
        <f t="shared" si="1"/>
        <v>0</v>
      </c>
      <c r="J9" s="19">
        <v>8</v>
      </c>
      <c r="K9" s="14">
        <v>25</v>
      </c>
      <c r="L9" s="14">
        <v>25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9</v>
      </c>
      <c r="T9" s="2">
        <v>9.8000000000000007</v>
      </c>
      <c r="U9" s="2">
        <v>11.8</v>
      </c>
      <c r="V9" s="19">
        <v>11</v>
      </c>
      <c r="W9" s="2">
        <v>7.3</v>
      </c>
      <c r="X9" s="43"/>
      <c r="Y9" s="49">
        <v>1</v>
      </c>
    </row>
    <row r="10" spans="1:25">
      <c r="A10" s="64" t="s">
        <v>43</v>
      </c>
      <c r="B10" s="8">
        <v>41092</v>
      </c>
      <c r="C10" s="64" t="s">
        <v>88</v>
      </c>
      <c r="D10" s="19">
        <v>6</v>
      </c>
      <c r="E10" s="19">
        <v>3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1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6</v>
      </c>
      <c r="T10" s="2">
        <v>23.6</v>
      </c>
      <c r="U10" s="2">
        <v>9.1</v>
      </c>
      <c r="V10" s="19">
        <v>5</v>
      </c>
      <c r="W10" s="2">
        <v>5</v>
      </c>
      <c r="X10" s="43"/>
      <c r="Y10" s="49">
        <v>1</v>
      </c>
    </row>
    <row r="11" spans="1:25">
      <c r="A11" s="64" t="s">
        <v>44</v>
      </c>
      <c r="B11" s="8">
        <v>41092</v>
      </c>
      <c r="C11" s="64" t="s">
        <v>88</v>
      </c>
      <c r="D11" s="19">
        <v>8</v>
      </c>
      <c r="E11" s="19">
        <v>4</v>
      </c>
      <c r="F11" s="14">
        <v>25</v>
      </c>
      <c r="G11" s="14">
        <v>25</v>
      </c>
      <c r="H11" s="2">
        <f t="shared" si="0"/>
        <v>58.75</v>
      </c>
      <c r="I11" s="2">
        <f t="shared" si="1"/>
        <v>33.75</v>
      </c>
      <c r="J11" s="19">
        <v>6</v>
      </c>
      <c r="K11" s="14">
        <v>25</v>
      </c>
      <c r="L11" s="14">
        <v>25</v>
      </c>
      <c r="M11" s="2">
        <f t="shared" si="2"/>
        <v>0</v>
      </c>
      <c r="N11" s="2">
        <f t="shared" si="3"/>
        <v>30</v>
      </c>
      <c r="O11" s="17">
        <f t="shared" si="4"/>
        <v>100</v>
      </c>
      <c r="P11" s="2">
        <f t="shared" si="5"/>
        <v>122.5</v>
      </c>
      <c r="Q11" s="19">
        <f t="shared" si="6"/>
        <v>1</v>
      </c>
      <c r="R11" s="6">
        <f t="shared" si="7"/>
        <v>1</v>
      </c>
      <c r="S11" s="19">
        <v>4</v>
      </c>
      <c r="T11" s="2">
        <v>4.7</v>
      </c>
      <c r="U11" s="2">
        <v>2.7</v>
      </c>
      <c r="V11" s="19">
        <v>6</v>
      </c>
      <c r="W11" s="2">
        <v>2.4</v>
      </c>
      <c r="X11" s="43"/>
      <c r="Y11" s="49">
        <v>1</v>
      </c>
    </row>
    <row r="12" spans="1:25">
      <c r="A12" s="64" t="s">
        <v>45</v>
      </c>
      <c r="B12" s="8">
        <v>41092</v>
      </c>
      <c r="C12" s="64" t="s">
        <v>88</v>
      </c>
      <c r="D12" s="19">
        <v>9</v>
      </c>
      <c r="E12" s="19">
        <v>4</v>
      </c>
      <c r="F12" s="14">
        <v>25</v>
      </c>
      <c r="G12" s="14">
        <v>25</v>
      </c>
      <c r="H12" s="2">
        <f t="shared" si="0"/>
        <v>0</v>
      </c>
      <c r="I12" s="2">
        <f t="shared" si="1"/>
        <v>0</v>
      </c>
      <c r="J12" s="19">
        <v>9</v>
      </c>
      <c r="K12" s="14">
        <v>25</v>
      </c>
      <c r="L12" s="14">
        <v>25</v>
      </c>
      <c r="M12" s="2">
        <f t="shared" si="2"/>
        <v>80</v>
      </c>
      <c r="N12" s="2">
        <f t="shared" si="3"/>
        <v>52.5</v>
      </c>
      <c r="O12" s="17">
        <f t="shared" si="4"/>
        <v>100</v>
      </c>
      <c r="P12" s="2">
        <f t="shared" si="5"/>
        <v>132.5</v>
      </c>
      <c r="Q12" s="19">
        <f t="shared" si="6"/>
        <v>1</v>
      </c>
      <c r="R12" s="6">
        <f t="shared" si="7"/>
        <v>1</v>
      </c>
      <c r="S12" s="19">
        <v>9</v>
      </c>
      <c r="T12" s="2">
        <v>6.4</v>
      </c>
      <c r="U12" s="2">
        <v>4.2</v>
      </c>
      <c r="V12" s="19">
        <v>5</v>
      </c>
      <c r="W12" s="2">
        <v>9</v>
      </c>
      <c r="X12" s="43"/>
      <c r="Y12" s="49">
        <v>1</v>
      </c>
    </row>
    <row r="13" spans="1:25">
      <c r="A13" s="64" t="s">
        <v>46</v>
      </c>
      <c r="B13" s="8">
        <v>41097</v>
      </c>
      <c r="C13" s="64" t="s">
        <v>86</v>
      </c>
      <c r="D13" s="19">
        <v>9</v>
      </c>
      <c r="E13" s="19">
        <v>6</v>
      </c>
      <c r="F13" s="14">
        <v>25</v>
      </c>
      <c r="G13" s="14">
        <v>25</v>
      </c>
      <c r="H13" s="2">
        <f t="shared" si="0"/>
        <v>52.5</v>
      </c>
      <c r="I13" s="2">
        <f t="shared" si="1"/>
        <v>48.75</v>
      </c>
      <c r="J13" s="19">
        <v>3</v>
      </c>
      <c r="K13" s="14">
        <v>25</v>
      </c>
      <c r="L13" s="14">
        <v>25</v>
      </c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101.25</v>
      </c>
      <c r="Q13" s="19">
        <f t="shared" si="6"/>
        <v>1</v>
      </c>
      <c r="R13" s="6">
        <f t="shared" si="7"/>
        <v>1</v>
      </c>
      <c r="S13" s="19">
        <v>6</v>
      </c>
      <c r="T13" s="2">
        <v>2.8</v>
      </c>
      <c r="U13" s="2">
        <v>2.6</v>
      </c>
      <c r="V13" s="19">
        <v>2</v>
      </c>
      <c r="W13" s="2">
        <v>2.6</v>
      </c>
      <c r="X13" s="43"/>
      <c r="Y13" s="49">
        <v>1.5</v>
      </c>
    </row>
    <row r="14" spans="1:25">
      <c r="A14" s="64" t="s">
        <v>47</v>
      </c>
      <c r="B14" s="8">
        <v>41100</v>
      </c>
      <c r="C14" s="64" t="s">
        <v>90</v>
      </c>
      <c r="D14" s="19">
        <v>6</v>
      </c>
      <c r="E14" s="19">
        <v>3</v>
      </c>
      <c r="F14" s="14">
        <v>25</v>
      </c>
      <c r="G14" s="14">
        <v>25</v>
      </c>
      <c r="H14" s="2">
        <f t="shared" si="0"/>
        <v>310</v>
      </c>
      <c r="I14" s="2">
        <f t="shared" si="1"/>
        <v>120</v>
      </c>
      <c r="J14" s="19">
        <v>4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430</v>
      </c>
      <c r="Q14" s="19">
        <f t="shared" si="6"/>
        <v>1</v>
      </c>
      <c r="R14" s="6">
        <f t="shared" si="7"/>
        <v>1</v>
      </c>
      <c r="S14" s="19">
        <v>3</v>
      </c>
      <c r="T14" s="2">
        <v>24.8</v>
      </c>
      <c r="U14" s="2">
        <v>9.6</v>
      </c>
      <c r="V14" s="19">
        <v>7</v>
      </c>
      <c r="W14" s="2">
        <v>5</v>
      </c>
      <c r="X14" s="43"/>
      <c r="Y14" s="49">
        <v>1</v>
      </c>
    </row>
    <row r="15" spans="1:25">
      <c r="A15" s="64" t="s">
        <v>48</v>
      </c>
      <c r="B15" s="8">
        <v>41101</v>
      </c>
      <c r="C15" s="64" t="s">
        <v>88</v>
      </c>
      <c r="D15" s="19">
        <v>4</v>
      </c>
      <c r="E15" s="19">
        <v>4</v>
      </c>
      <c r="F15" s="14">
        <v>25</v>
      </c>
      <c r="G15" s="14">
        <v>25</v>
      </c>
      <c r="H15" s="2">
        <f t="shared" si="0"/>
        <v>0</v>
      </c>
      <c r="I15" s="2">
        <f t="shared" si="1"/>
        <v>0</v>
      </c>
      <c r="J15" s="19">
        <v>5</v>
      </c>
      <c r="K15" s="14">
        <v>25</v>
      </c>
      <c r="L15" s="14">
        <v>25</v>
      </c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1</v>
      </c>
      <c r="T15" s="2">
        <v>85.4</v>
      </c>
      <c r="U15" s="2">
        <v>30.3</v>
      </c>
      <c r="V15" s="19">
        <v>3</v>
      </c>
      <c r="W15" s="2">
        <v>4.3</v>
      </c>
      <c r="X15" s="43"/>
      <c r="Y15" s="49">
        <v>1</v>
      </c>
    </row>
    <row r="16" spans="1:25">
      <c r="A16" s="64" t="s">
        <v>49</v>
      </c>
      <c r="B16" s="8">
        <v>41104</v>
      </c>
      <c r="C16" s="64" t="s">
        <v>88</v>
      </c>
      <c r="D16" s="19">
        <v>1</v>
      </c>
      <c r="E16" s="19">
        <v>6</v>
      </c>
      <c r="F16" s="14">
        <v>25</v>
      </c>
      <c r="G16" s="14">
        <v>25</v>
      </c>
      <c r="H16" s="2">
        <f t="shared" si="0"/>
        <v>58.75</v>
      </c>
      <c r="I16" s="2">
        <f t="shared" si="1"/>
        <v>37.5</v>
      </c>
      <c r="J16" s="19">
        <v>4</v>
      </c>
      <c r="K16" s="14">
        <v>25</v>
      </c>
      <c r="L16" s="14">
        <v>25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96.25</v>
      </c>
      <c r="Q16" s="19">
        <f t="shared" si="6"/>
        <v>1</v>
      </c>
      <c r="R16" s="6">
        <f t="shared" si="7"/>
        <v>1</v>
      </c>
      <c r="S16" s="19">
        <v>6</v>
      </c>
      <c r="T16" s="2">
        <v>4.7</v>
      </c>
      <c r="U16" s="2">
        <v>3</v>
      </c>
      <c r="V16" s="19">
        <v>8</v>
      </c>
      <c r="W16" s="2">
        <v>6.6</v>
      </c>
      <c r="X16" s="43"/>
      <c r="Y16" s="49">
        <v>1</v>
      </c>
    </row>
    <row r="17" spans="1:25">
      <c r="A17" s="64" t="s">
        <v>50</v>
      </c>
      <c r="B17" s="8">
        <v>41104</v>
      </c>
      <c r="C17" s="64" t="s">
        <v>88</v>
      </c>
      <c r="D17" s="19">
        <v>2</v>
      </c>
      <c r="E17" s="19">
        <v>5</v>
      </c>
      <c r="F17" s="14">
        <v>25</v>
      </c>
      <c r="G17" s="14">
        <v>25</v>
      </c>
      <c r="H17" s="2">
        <f t="shared" si="0"/>
        <v>0</v>
      </c>
      <c r="I17" s="2">
        <f t="shared" si="1"/>
        <v>0</v>
      </c>
      <c r="J17" s="19">
        <v>4</v>
      </c>
      <c r="K17" s="14">
        <v>25</v>
      </c>
      <c r="L17" s="14">
        <v>25</v>
      </c>
      <c r="M17" s="2">
        <f t="shared" si="2"/>
        <v>0</v>
      </c>
      <c r="N17" s="2">
        <f t="shared" si="3"/>
        <v>131.25</v>
      </c>
      <c r="O17" s="17">
        <f t="shared" si="4"/>
        <v>100</v>
      </c>
      <c r="P17" s="2">
        <f t="shared" si="5"/>
        <v>131.25</v>
      </c>
      <c r="Q17" s="19">
        <f t="shared" si="6"/>
        <v>1</v>
      </c>
      <c r="R17" s="6">
        <f t="shared" si="7"/>
        <v>1</v>
      </c>
      <c r="S17" s="19">
        <v>2</v>
      </c>
      <c r="T17" s="2">
        <v>8.5</v>
      </c>
      <c r="U17" s="2">
        <v>4.2</v>
      </c>
      <c r="V17" s="19">
        <v>4</v>
      </c>
      <c r="W17" s="2">
        <v>10.5</v>
      </c>
      <c r="X17" s="43"/>
      <c r="Y17" s="49">
        <v>1</v>
      </c>
    </row>
    <row r="18" spans="1:25">
      <c r="A18" s="64" t="s">
        <v>51</v>
      </c>
      <c r="B18" s="8">
        <v>41104</v>
      </c>
      <c r="C18" s="64" t="s">
        <v>88</v>
      </c>
      <c r="D18" s="19">
        <v>4</v>
      </c>
      <c r="E18" s="19">
        <v>1</v>
      </c>
      <c r="F18" s="14">
        <v>25</v>
      </c>
      <c r="G18" s="14">
        <v>25</v>
      </c>
      <c r="H18" s="2">
        <f t="shared" si="0"/>
        <v>0</v>
      </c>
      <c r="I18" s="2">
        <f t="shared" si="1"/>
        <v>0</v>
      </c>
      <c r="J18" s="19">
        <v>2</v>
      </c>
      <c r="K18" s="14">
        <v>25</v>
      </c>
      <c r="L18" s="14">
        <v>25</v>
      </c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0</v>
      </c>
      <c r="Q18" s="19">
        <f t="shared" si="6"/>
        <v>1</v>
      </c>
      <c r="R18" s="6">
        <f t="shared" si="7"/>
        <v>0</v>
      </c>
      <c r="S18" s="19">
        <v>5</v>
      </c>
      <c r="T18" s="2">
        <v>10.5</v>
      </c>
      <c r="U18" s="2">
        <v>4.7</v>
      </c>
      <c r="V18" s="19">
        <v>3</v>
      </c>
      <c r="W18" s="2">
        <v>3.7</v>
      </c>
      <c r="X18" s="43"/>
      <c r="Y18" s="49">
        <v>1</v>
      </c>
    </row>
    <row r="19" spans="1:25">
      <c r="A19" s="64" t="s">
        <v>52</v>
      </c>
      <c r="B19" s="8">
        <v>41104</v>
      </c>
      <c r="C19" s="64" t="s">
        <v>88</v>
      </c>
      <c r="D19" s="19">
        <v>6</v>
      </c>
      <c r="E19" s="19">
        <v>6</v>
      </c>
      <c r="F19" s="14">
        <v>25</v>
      </c>
      <c r="G19" s="14">
        <v>25</v>
      </c>
      <c r="H19" s="2">
        <f t="shared" si="0"/>
        <v>0</v>
      </c>
      <c r="I19" s="2">
        <f t="shared" si="1"/>
        <v>0</v>
      </c>
      <c r="J19" s="19">
        <v>2</v>
      </c>
      <c r="K19" s="14">
        <v>25</v>
      </c>
      <c r="L19" s="14">
        <v>25</v>
      </c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4</v>
      </c>
      <c r="T19" s="2">
        <v>10.3</v>
      </c>
      <c r="U19" s="2">
        <v>5</v>
      </c>
      <c r="V19" s="19">
        <v>3</v>
      </c>
      <c r="W19" s="2">
        <v>5.7</v>
      </c>
      <c r="X19" s="43"/>
      <c r="Y19" s="49">
        <v>1</v>
      </c>
    </row>
    <row r="20" spans="1:25">
      <c r="A20" s="64" t="s">
        <v>53</v>
      </c>
      <c r="B20" s="8">
        <v>41104</v>
      </c>
      <c r="C20" s="64" t="s">
        <v>88</v>
      </c>
      <c r="D20" s="19">
        <v>7</v>
      </c>
      <c r="E20" s="19">
        <v>1</v>
      </c>
      <c r="F20" s="14">
        <v>25</v>
      </c>
      <c r="G20" s="14">
        <v>25</v>
      </c>
      <c r="H20" s="2">
        <f t="shared" si="0"/>
        <v>187.5</v>
      </c>
      <c r="I20" s="2">
        <f t="shared" si="1"/>
        <v>66.25</v>
      </c>
      <c r="J20" s="19">
        <v>2</v>
      </c>
      <c r="K20" s="14">
        <v>25</v>
      </c>
      <c r="L20" s="14">
        <v>25</v>
      </c>
      <c r="M20" s="2">
        <f t="shared" si="2"/>
        <v>0</v>
      </c>
      <c r="N20" s="2">
        <f t="shared" si="3"/>
        <v>37.5</v>
      </c>
      <c r="O20" s="17">
        <f t="shared" si="4"/>
        <v>100</v>
      </c>
      <c r="P20" s="2">
        <f t="shared" si="5"/>
        <v>291.25</v>
      </c>
      <c r="Q20" s="19">
        <f t="shared" si="6"/>
        <v>1</v>
      </c>
      <c r="R20" s="6">
        <f t="shared" si="7"/>
        <v>1</v>
      </c>
      <c r="S20" s="19">
        <v>1</v>
      </c>
      <c r="T20" s="2">
        <v>15</v>
      </c>
      <c r="U20" s="2">
        <v>5.3</v>
      </c>
      <c r="V20" s="19">
        <v>2</v>
      </c>
      <c r="W20" s="2">
        <v>3</v>
      </c>
      <c r="X20" s="43"/>
      <c r="Y20" s="49">
        <v>1</v>
      </c>
    </row>
    <row r="21" spans="1:25">
      <c r="A21" s="64" t="s">
        <v>54</v>
      </c>
      <c r="B21" s="8">
        <v>41104</v>
      </c>
      <c r="C21" s="64" t="s">
        <v>94</v>
      </c>
      <c r="D21" s="19">
        <v>5</v>
      </c>
      <c r="E21" s="19">
        <v>3</v>
      </c>
      <c r="F21" s="14">
        <v>25</v>
      </c>
      <c r="G21" s="14">
        <v>25</v>
      </c>
      <c r="H21" s="2">
        <f t="shared" si="0"/>
        <v>75</v>
      </c>
      <c r="I21" s="2">
        <f t="shared" si="1"/>
        <v>40</v>
      </c>
      <c r="J21" s="19">
        <v>4</v>
      </c>
      <c r="K21" s="14">
        <v>25</v>
      </c>
      <c r="L21" s="14">
        <v>25</v>
      </c>
      <c r="M21" s="2">
        <f t="shared" si="2"/>
        <v>0</v>
      </c>
      <c r="N21" s="2">
        <f t="shared" si="3"/>
        <v>77.5</v>
      </c>
      <c r="O21" s="17">
        <f t="shared" si="4"/>
        <v>100</v>
      </c>
      <c r="P21" s="2">
        <f t="shared" si="5"/>
        <v>192.5</v>
      </c>
      <c r="Q21" s="19">
        <f t="shared" si="6"/>
        <v>1</v>
      </c>
      <c r="R21" s="6">
        <f t="shared" si="7"/>
        <v>1</v>
      </c>
      <c r="S21" s="19">
        <v>3</v>
      </c>
      <c r="T21" s="2">
        <v>6</v>
      </c>
      <c r="U21" s="2">
        <v>3.2</v>
      </c>
      <c r="V21" s="19">
        <v>4</v>
      </c>
      <c r="W21" s="2">
        <v>6.2</v>
      </c>
      <c r="X21" s="43"/>
      <c r="Y21" s="49">
        <v>1</v>
      </c>
    </row>
    <row r="22" spans="1:25">
      <c r="A22" s="64" t="s">
        <v>55</v>
      </c>
      <c r="B22" s="8">
        <v>41104</v>
      </c>
      <c r="C22" s="64" t="s">
        <v>94</v>
      </c>
      <c r="D22" s="19">
        <v>8</v>
      </c>
      <c r="E22" s="19">
        <v>7</v>
      </c>
      <c r="F22" s="14">
        <v>25</v>
      </c>
      <c r="G22" s="14">
        <v>25</v>
      </c>
      <c r="H22" s="2">
        <f t="shared" si="0"/>
        <v>0</v>
      </c>
      <c r="I22" s="2">
        <f t="shared" si="1"/>
        <v>0</v>
      </c>
      <c r="J22" s="19">
        <v>4</v>
      </c>
      <c r="K22" s="14">
        <v>25</v>
      </c>
      <c r="L22" s="14">
        <v>25</v>
      </c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3</v>
      </c>
      <c r="T22" s="2">
        <v>7.9</v>
      </c>
      <c r="U22" s="2">
        <v>4</v>
      </c>
      <c r="V22" s="19">
        <v>2</v>
      </c>
      <c r="W22" s="2">
        <v>9.6999999999999993</v>
      </c>
      <c r="X22" s="43"/>
      <c r="Y22" s="49">
        <v>1</v>
      </c>
    </row>
    <row r="23" spans="1:25">
      <c r="A23" s="64" t="s">
        <v>56</v>
      </c>
      <c r="B23" s="8">
        <v>41111</v>
      </c>
      <c r="C23" s="64" t="s">
        <v>133</v>
      </c>
      <c r="D23" s="19">
        <v>9</v>
      </c>
      <c r="E23" s="19">
        <v>2</v>
      </c>
      <c r="F23" s="14">
        <v>25</v>
      </c>
      <c r="G23" s="14">
        <v>25</v>
      </c>
      <c r="H23" s="2">
        <f t="shared" si="0"/>
        <v>159.375</v>
      </c>
      <c r="I23" s="2">
        <f t="shared" si="1"/>
        <v>80.625</v>
      </c>
      <c r="J23" s="19">
        <v>7</v>
      </c>
      <c r="K23" s="14">
        <v>25</v>
      </c>
      <c r="L23" s="14">
        <v>25</v>
      </c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240</v>
      </c>
      <c r="Q23" s="19">
        <f t="shared" si="6"/>
        <v>1</v>
      </c>
      <c r="R23" s="6">
        <f t="shared" si="7"/>
        <v>1</v>
      </c>
      <c r="S23" s="19">
        <v>2</v>
      </c>
      <c r="T23" s="2">
        <v>8.5</v>
      </c>
      <c r="U23" s="2">
        <v>4.3</v>
      </c>
      <c r="V23" s="19">
        <v>5</v>
      </c>
      <c r="W23" s="2">
        <v>8.1</v>
      </c>
      <c r="X23" s="43"/>
      <c r="Y23" s="49">
        <v>1.5</v>
      </c>
    </row>
    <row r="24" spans="1:25">
      <c r="A24" s="64" t="s">
        <v>57</v>
      </c>
      <c r="B24" s="8">
        <v>41117</v>
      </c>
      <c r="C24" s="64" t="s">
        <v>112</v>
      </c>
      <c r="D24" s="19">
        <v>6</v>
      </c>
      <c r="E24" s="19">
        <v>9</v>
      </c>
      <c r="F24" s="14">
        <v>25</v>
      </c>
      <c r="G24" s="14">
        <v>25</v>
      </c>
      <c r="H24" s="2">
        <f t="shared" si="0"/>
        <v>0</v>
      </c>
      <c r="I24" s="2">
        <f t="shared" si="1"/>
        <v>0</v>
      </c>
      <c r="J24" s="19">
        <v>6</v>
      </c>
      <c r="K24" s="14">
        <v>25</v>
      </c>
      <c r="L24" s="14">
        <v>25</v>
      </c>
      <c r="M24" s="2">
        <f t="shared" si="2"/>
        <v>0</v>
      </c>
      <c r="N24" s="2">
        <f t="shared" si="3"/>
        <v>57.499999999999993</v>
      </c>
      <c r="O24" s="17">
        <f t="shared" si="4"/>
        <v>100</v>
      </c>
      <c r="P24" s="2">
        <f t="shared" si="5"/>
        <v>57.499999999999993</v>
      </c>
      <c r="Q24" s="19">
        <f t="shared" si="6"/>
        <v>1</v>
      </c>
      <c r="R24" s="6">
        <f t="shared" si="7"/>
        <v>1</v>
      </c>
      <c r="S24" s="19">
        <v>1</v>
      </c>
      <c r="T24" s="2">
        <v>9</v>
      </c>
      <c r="U24" s="2">
        <v>4.5999999999999996</v>
      </c>
      <c r="V24" s="19">
        <v>6</v>
      </c>
      <c r="W24" s="2">
        <v>4.5999999999999996</v>
      </c>
      <c r="X24" s="43"/>
      <c r="Y24" s="49">
        <v>1</v>
      </c>
    </row>
    <row r="25" spans="1:25">
      <c r="A25" s="64" t="s">
        <v>58</v>
      </c>
      <c r="B25" s="8"/>
      <c r="C25" s="64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64" t="s">
        <v>59</v>
      </c>
      <c r="B26" s="8"/>
      <c r="C26" s="64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64" t="s">
        <v>60</v>
      </c>
      <c r="B27" s="8"/>
      <c r="C27" s="64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64" t="s">
        <v>61</v>
      </c>
      <c r="B28" s="8"/>
      <c r="C28" s="64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64" t="s">
        <v>62</v>
      </c>
      <c r="B29" s="8"/>
      <c r="C29" s="64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64" t="s">
        <v>63</v>
      </c>
      <c r="B30" s="8"/>
      <c r="C30" s="64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64" t="s">
        <v>64</v>
      </c>
      <c r="B31" s="8"/>
      <c r="C31" s="64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64" t="s">
        <v>65</v>
      </c>
      <c r="B32" s="8"/>
      <c r="C32" s="64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64" t="s">
        <v>66</v>
      </c>
      <c r="B33" s="8"/>
      <c r="C33" s="64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64" t="s">
        <v>67</v>
      </c>
      <c r="B34" s="8"/>
      <c r="C34" s="64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500</v>
      </c>
      <c r="G36" s="14">
        <f>SUM(G5:G35)</f>
        <v>500</v>
      </c>
      <c r="H36" s="14">
        <f>SUM(H5:H35)</f>
        <v>999.375</v>
      </c>
      <c r="I36" s="14">
        <f>SUM(I5:I35)</f>
        <v>518.125</v>
      </c>
      <c r="J36" s="76"/>
      <c r="K36" s="2">
        <f t="shared" ref="K36:N36" si="8">SUM(K5:K35)</f>
        <v>500</v>
      </c>
      <c r="L36" s="14">
        <f t="shared" si="8"/>
        <v>500</v>
      </c>
      <c r="M36" s="14">
        <f t="shared" si="8"/>
        <v>112.5</v>
      </c>
      <c r="N36" s="14">
        <f t="shared" si="8"/>
        <v>586.25</v>
      </c>
      <c r="O36" s="17">
        <f>SUM(O5:O35)</f>
        <v>2000</v>
      </c>
      <c r="P36" s="2">
        <f>SUM(P5:P35)</f>
        <v>2216.25</v>
      </c>
      <c r="Q36" s="19">
        <f>SUM(Q5:Q35)</f>
        <v>20</v>
      </c>
      <c r="R36" s="19">
        <f>SUM(R5:R35)</f>
        <v>14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2216.25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1000</v>
      </c>
      <c r="L39" s="14">
        <f>G36+L36</f>
        <v>1000</v>
      </c>
      <c r="M39" s="14">
        <f>O36</f>
        <v>2000</v>
      </c>
      <c r="O39" s="21" t="s">
        <v>22</v>
      </c>
      <c r="P39" s="23">
        <f>IF(R36=0,0,R36/Q36)</f>
        <v>0.7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1111.875</v>
      </c>
      <c r="L40" s="80">
        <f>I36+N36</f>
        <v>1104.375</v>
      </c>
      <c r="M40" s="80">
        <f>P36</f>
        <v>2216.25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111.875</v>
      </c>
      <c r="L41" s="14">
        <f>L40-L39</f>
        <v>104.375</v>
      </c>
      <c r="M41" s="14">
        <f>M40-M39</f>
        <v>216.25</v>
      </c>
      <c r="O41" s="21" t="s">
        <v>26</v>
      </c>
      <c r="P41" s="22">
        <f>P38*P39</f>
        <v>1551.375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0.111875</v>
      </c>
      <c r="L42" s="82">
        <f>L41/MAX(1,L39)</f>
        <v>0.104375</v>
      </c>
      <c r="M42" s="82">
        <f>M41/MAX(1,M39)</f>
        <v>0.108125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64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14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14" priority="14" operator="lessThan">
      <formula>0</formula>
    </cfRule>
  </conditionalFormatting>
  <conditionalFormatting sqref="L45">
    <cfRule type="cellIs" dxfId="113" priority="13" operator="lessThan">
      <formula>0</formula>
    </cfRule>
  </conditionalFormatting>
  <conditionalFormatting sqref="M45">
    <cfRule type="cellIs" dxfId="112" priority="12" operator="lessThan">
      <formula>0</formula>
    </cfRule>
  </conditionalFormatting>
  <conditionalFormatting sqref="K45">
    <cfRule type="cellIs" dxfId="111" priority="11" operator="lessThan">
      <formula>0</formula>
    </cfRule>
  </conditionalFormatting>
  <conditionalFormatting sqref="L45">
    <cfRule type="cellIs" dxfId="110" priority="10" operator="lessThan">
      <formula>0</formula>
    </cfRule>
  </conditionalFormatting>
  <conditionalFormatting sqref="M45">
    <cfRule type="cellIs" dxfId="109" priority="9" operator="lessThan">
      <formula>0</formula>
    </cfRule>
  </conditionalFormatting>
  <conditionalFormatting sqref="K41">
    <cfRule type="cellIs" dxfId="108" priority="8" operator="lessThan">
      <formula>0</formula>
    </cfRule>
  </conditionalFormatting>
  <conditionalFormatting sqref="L41">
    <cfRule type="cellIs" dxfId="107" priority="7" operator="lessThan">
      <formula>0</formula>
    </cfRule>
  </conditionalFormatting>
  <conditionalFormatting sqref="M41">
    <cfRule type="cellIs" dxfId="106" priority="6" operator="lessThan">
      <formula>0</formula>
    </cfRule>
  </conditionalFormatting>
  <conditionalFormatting sqref="K42">
    <cfRule type="cellIs" dxfId="105" priority="5" operator="lessThan">
      <formula>0</formula>
    </cfRule>
  </conditionalFormatting>
  <conditionalFormatting sqref="L42">
    <cfRule type="cellIs" dxfId="104" priority="4" operator="lessThan">
      <formula>0</formula>
    </cfRule>
  </conditionalFormatting>
  <conditionalFormatting sqref="M42">
    <cfRule type="cellIs" dxfId="103" priority="3" operator="lessThan">
      <formula>0</formula>
    </cfRule>
  </conditionalFormatting>
  <conditionalFormatting sqref="L42">
    <cfRule type="cellIs" dxfId="102" priority="2" operator="lessThan">
      <formula>0</formula>
    </cfRule>
  </conditionalFormatting>
  <conditionalFormatting sqref="M42">
    <cfRule type="cellIs" dxfId="101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Y136"/>
  <sheetViews>
    <sheetView zoomScaleNormal="100" workbookViewId="0">
      <selection activeCell="M5" sqref="M5:P34"/>
    </sheetView>
  </sheetViews>
  <sheetFormatPr defaultRowHeight="15"/>
  <cols>
    <col min="1" max="1" width="7.7109375" style="70" customWidth="1"/>
    <col min="2" max="2" width="11.140625" customWidth="1"/>
    <col min="3" max="3" width="7.42578125" customWidth="1"/>
    <col min="4" max="4" width="7.140625" customWidth="1"/>
    <col min="5" max="5" width="8" style="7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89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1" t="s">
        <v>14</v>
      </c>
      <c r="W4" s="12" t="s">
        <v>7</v>
      </c>
      <c r="X4" s="41" t="s">
        <v>23</v>
      </c>
      <c r="Y4" s="9" t="s">
        <v>38</v>
      </c>
    </row>
    <row r="5" spans="1:25">
      <c r="A5" s="70" t="s">
        <v>9</v>
      </c>
      <c r="B5" s="8">
        <v>41093</v>
      </c>
      <c r="C5" s="70" t="s">
        <v>90</v>
      </c>
      <c r="D5" s="19">
        <v>10</v>
      </c>
      <c r="E5" s="19">
        <v>2</v>
      </c>
      <c r="F5" s="14">
        <v>100</v>
      </c>
      <c r="H5" s="2">
        <f>IF(E5=S5,F5/2*MIN(T5,42),0)*Y5</f>
        <v>0</v>
      </c>
      <c r="I5" s="2">
        <f>IF(E5=S5,G5/2*MIN(U5,22),IF(E5=V5,G5/2*MIN(W5,22),0))*Y5</f>
        <v>0</v>
      </c>
      <c r="J5" s="19"/>
      <c r="K5" s="14"/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11</v>
      </c>
      <c r="T5" s="2">
        <v>5.8</v>
      </c>
      <c r="U5" s="2">
        <v>3.8</v>
      </c>
      <c r="V5" s="19">
        <v>12</v>
      </c>
      <c r="W5" s="2">
        <v>6.6</v>
      </c>
      <c r="X5" s="43"/>
      <c r="Y5" s="49">
        <v>1</v>
      </c>
    </row>
    <row r="6" spans="1:25">
      <c r="A6" s="70" t="s">
        <v>39</v>
      </c>
      <c r="B6" s="8">
        <v>41096</v>
      </c>
      <c r="C6" s="70" t="s">
        <v>103</v>
      </c>
      <c r="D6" s="19">
        <v>10</v>
      </c>
      <c r="E6" s="19">
        <v>4</v>
      </c>
      <c r="F6" s="14">
        <v>100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/>
      <c r="K6" s="14"/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100</v>
      </c>
      <c r="P6" s="2">
        <f t="shared" ref="P6:P34" si="5">(H6+I6+M6+N6)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3</v>
      </c>
      <c r="T6" s="2">
        <v>18.399999999999999</v>
      </c>
      <c r="U6" s="2">
        <v>7</v>
      </c>
      <c r="V6" s="19">
        <v>1</v>
      </c>
      <c r="W6" s="2">
        <v>2.8</v>
      </c>
      <c r="X6" s="43"/>
      <c r="Y6" s="49">
        <v>1</v>
      </c>
    </row>
    <row r="7" spans="1:25">
      <c r="A7" s="70" t="s">
        <v>40</v>
      </c>
      <c r="B7" s="8">
        <v>41097</v>
      </c>
      <c r="C7" s="70" t="s">
        <v>104</v>
      </c>
      <c r="D7" s="19">
        <v>10</v>
      </c>
      <c r="E7" s="19">
        <v>3</v>
      </c>
      <c r="F7" s="14">
        <v>100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4</v>
      </c>
      <c r="T7" s="2">
        <v>13.8</v>
      </c>
      <c r="U7" s="2">
        <v>6.2</v>
      </c>
      <c r="V7" s="19">
        <v>2</v>
      </c>
      <c r="W7" s="2">
        <v>24.6</v>
      </c>
      <c r="X7" s="43"/>
      <c r="Y7" s="49">
        <v>1</v>
      </c>
    </row>
    <row r="8" spans="1:25">
      <c r="A8" s="70" t="s">
        <v>41</v>
      </c>
      <c r="B8" s="8">
        <v>41098</v>
      </c>
      <c r="C8" s="70" t="s">
        <v>104</v>
      </c>
      <c r="D8" s="19">
        <v>6</v>
      </c>
      <c r="E8" s="19">
        <v>3</v>
      </c>
      <c r="F8" s="14">
        <v>80</v>
      </c>
      <c r="G8" s="14">
        <v>20</v>
      </c>
      <c r="H8" s="2">
        <f t="shared" si="0"/>
        <v>0</v>
      </c>
      <c r="I8" s="2">
        <f t="shared" si="1"/>
        <v>36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36</v>
      </c>
      <c r="Q8" s="19">
        <f t="shared" si="6"/>
        <v>1</v>
      </c>
      <c r="R8" s="6">
        <f t="shared" si="7"/>
        <v>1</v>
      </c>
      <c r="S8" s="19">
        <v>7</v>
      </c>
      <c r="T8" s="2">
        <v>4</v>
      </c>
      <c r="U8" s="2">
        <v>2.6</v>
      </c>
      <c r="V8" s="19">
        <v>3</v>
      </c>
      <c r="W8" s="2">
        <v>3.6</v>
      </c>
      <c r="X8" s="43"/>
      <c r="Y8" s="49">
        <v>1</v>
      </c>
    </row>
    <row r="9" spans="1:25">
      <c r="A9" s="70" t="s">
        <v>42</v>
      </c>
      <c r="B9" s="8">
        <v>41098</v>
      </c>
      <c r="C9" s="70" t="s">
        <v>104</v>
      </c>
      <c r="D9" s="19">
        <v>9</v>
      </c>
      <c r="E9" s="19">
        <v>1</v>
      </c>
      <c r="F9" s="14">
        <v>30</v>
      </c>
      <c r="G9" s="14">
        <v>20</v>
      </c>
      <c r="H9" s="2">
        <f t="shared" si="0"/>
        <v>0</v>
      </c>
      <c r="I9" s="2">
        <f t="shared" si="1"/>
        <v>0</v>
      </c>
      <c r="J9" s="19">
        <v>9</v>
      </c>
      <c r="K9" s="14">
        <v>30</v>
      </c>
      <c r="L9" s="14">
        <v>20</v>
      </c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0</v>
      </c>
      <c r="Q9" s="19">
        <f t="shared" si="6"/>
        <v>1</v>
      </c>
      <c r="R9" s="6">
        <f t="shared" si="7"/>
        <v>0</v>
      </c>
      <c r="S9" s="19">
        <v>8</v>
      </c>
      <c r="T9" s="2">
        <v>29</v>
      </c>
      <c r="U9" s="2">
        <v>11</v>
      </c>
      <c r="V9" s="19">
        <v>6</v>
      </c>
      <c r="W9" s="2">
        <v>4.4000000000000004</v>
      </c>
      <c r="X9" s="43"/>
      <c r="Y9" s="49">
        <v>1</v>
      </c>
    </row>
    <row r="10" spans="1:25">
      <c r="A10" s="70" t="s">
        <v>43</v>
      </c>
      <c r="B10" s="8">
        <v>41098</v>
      </c>
      <c r="C10" s="70" t="s">
        <v>104</v>
      </c>
      <c r="D10" s="19">
        <v>10</v>
      </c>
      <c r="E10" s="19">
        <v>6</v>
      </c>
      <c r="F10" s="14">
        <v>30</v>
      </c>
      <c r="G10" s="14">
        <v>20</v>
      </c>
      <c r="H10" s="2">
        <f t="shared" si="0"/>
        <v>0</v>
      </c>
      <c r="I10" s="2">
        <f t="shared" si="1"/>
        <v>0</v>
      </c>
      <c r="J10" s="19">
        <v>9</v>
      </c>
      <c r="K10" s="14">
        <v>30</v>
      </c>
      <c r="L10" s="14">
        <v>20</v>
      </c>
      <c r="M10" s="2">
        <f t="shared" si="2"/>
        <v>0</v>
      </c>
      <c r="N10" s="2">
        <f t="shared" si="3"/>
        <v>64</v>
      </c>
      <c r="O10" s="17">
        <f t="shared" si="4"/>
        <v>100</v>
      </c>
      <c r="P10" s="2">
        <f t="shared" si="5"/>
        <v>64</v>
      </c>
      <c r="Q10" s="19">
        <f t="shared" si="6"/>
        <v>1</v>
      </c>
      <c r="R10" s="6">
        <f t="shared" si="7"/>
        <v>1</v>
      </c>
      <c r="S10" s="19">
        <v>8</v>
      </c>
      <c r="T10" s="2">
        <v>6</v>
      </c>
      <c r="U10" s="2">
        <v>4.4000000000000004</v>
      </c>
      <c r="V10" s="19">
        <v>9</v>
      </c>
      <c r="W10" s="2">
        <v>6.4</v>
      </c>
      <c r="X10" s="43"/>
      <c r="Y10" s="49">
        <v>1</v>
      </c>
    </row>
    <row r="11" spans="1:25">
      <c r="A11" s="70" t="s">
        <v>44</v>
      </c>
      <c r="B11" s="8">
        <v>41100</v>
      </c>
      <c r="C11" s="70" t="s">
        <v>90</v>
      </c>
      <c r="D11" s="19">
        <v>3</v>
      </c>
      <c r="E11" s="19">
        <v>8</v>
      </c>
      <c r="F11" s="14">
        <v>80</v>
      </c>
      <c r="G11" s="14">
        <v>20</v>
      </c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0</v>
      </c>
      <c r="Q11" s="19">
        <f t="shared" si="6"/>
        <v>1</v>
      </c>
      <c r="R11" s="6">
        <f t="shared" si="7"/>
        <v>0</v>
      </c>
      <c r="S11" s="19">
        <v>1</v>
      </c>
      <c r="T11" s="2">
        <v>3.8</v>
      </c>
      <c r="U11" s="2">
        <v>2.4</v>
      </c>
      <c r="V11" s="19">
        <v>2</v>
      </c>
      <c r="W11" s="2">
        <v>2.8</v>
      </c>
      <c r="X11" s="43"/>
      <c r="Y11" s="49">
        <v>1</v>
      </c>
    </row>
    <row r="12" spans="1:25">
      <c r="A12" s="70" t="s">
        <v>45</v>
      </c>
      <c r="B12" s="8"/>
      <c r="C12" s="70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>
      <c r="A13" s="70" t="s">
        <v>46</v>
      </c>
      <c r="B13" s="8"/>
      <c r="C13" s="70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>
      <c r="A14" s="70" t="s">
        <v>47</v>
      </c>
      <c r="B14" s="8"/>
      <c r="C14" s="70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>
      <c r="A15" s="70" t="s">
        <v>48</v>
      </c>
      <c r="B15" s="8"/>
      <c r="C15" s="70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>
      <c r="A16" s="70" t="s">
        <v>49</v>
      </c>
      <c r="B16" s="8"/>
      <c r="C16" s="70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>
      <c r="A17" s="70" t="s">
        <v>50</v>
      </c>
      <c r="B17" s="8"/>
      <c r="C17" s="70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>
      <c r="A18" s="70" t="s">
        <v>51</v>
      </c>
      <c r="B18" s="8"/>
      <c r="C18" s="70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>
      <c r="A19" s="70" t="s">
        <v>52</v>
      </c>
      <c r="B19" s="8"/>
      <c r="C19" s="70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>
      <c r="A20" s="70" t="s">
        <v>53</v>
      </c>
      <c r="B20" s="8"/>
      <c r="C20" s="70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>
      <c r="A21" s="70" t="s">
        <v>54</v>
      </c>
      <c r="B21" s="8"/>
      <c r="C21" s="70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>
      <c r="A22" s="70" t="s">
        <v>55</v>
      </c>
      <c r="B22" s="8"/>
      <c r="C22" s="70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>
      <c r="A23" s="70" t="s">
        <v>56</v>
      </c>
      <c r="B23" s="8"/>
      <c r="C23" s="7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>
      <c r="A24" s="70" t="s">
        <v>57</v>
      </c>
      <c r="B24" s="8"/>
      <c r="C24" s="7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>
      <c r="A25" s="70" t="s">
        <v>58</v>
      </c>
      <c r="B25" s="8"/>
      <c r="C25" s="70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70" t="s">
        <v>59</v>
      </c>
      <c r="B26" s="8"/>
      <c r="C26" s="70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70" t="s">
        <v>60</v>
      </c>
      <c r="B27" s="8"/>
      <c r="C27" s="70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70" t="s">
        <v>61</v>
      </c>
      <c r="B28" s="8"/>
      <c r="C28" s="70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70" t="s">
        <v>62</v>
      </c>
      <c r="B29" s="8"/>
      <c r="C29" s="70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70" t="s">
        <v>63</v>
      </c>
      <c r="B30" s="8"/>
      <c r="C30" s="70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70" t="s">
        <v>64</v>
      </c>
      <c r="B31" s="8"/>
      <c r="C31" s="70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70" t="s">
        <v>65</v>
      </c>
      <c r="B32" s="8"/>
      <c r="C32" s="70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70" t="s">
        <v>66</v>
      </c>
      <c r="B33" s="8"/>
      <c r="C33" s="70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70" t="s">
        <v>67</v>
      </c>
      <c r="B34" s="8"/>
      <c r="C34" s="70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2" t="s">
        <v>20</v>
      </c>
      <c r="E36" s="76"/>
      <c r="F36" s="14">
        <f>SUM(F5:F35)</f>
        <v>520</v>
      </c>
      <c r="G36" s="14">
        <f>SUM(G5:G35)</f>
        <v>80</v>
      </c>
      <c r="H36" s="14">
        <f>SUM(H5:H35)</f>
        <v>0</v>
      </c>
      <c r="I36" s="14">
        <f>SUM(I5:I35)</f>
        <v>36</v>
      </c>
      <c r="J36" s="76"/>
      <c r="K36" s="2">
        <f t="shared" ref="K36:P36" si="8">SUM(K5:K35)</f>
        <v>60</v>
      </c>
      <c r="L36" s="14">
        <f t="shared" si="8"/>
        <v>40</v>
      </c>
      <c r="M36" s="14">
        <f t="shared" si="8"/>
        <v>0</v>
      </c>
      <c r="N36" s="14">
        <f t="shared" si="8"/>
        <v>64</v>
      </c>
      <c r="O36" s="17">
        <f t="shared" si="8"/>
        <v>700</v>
      </c>
      <c r="P36" s="2">
        <f t="shared" si="8"/>
        <v>100</v>
      </c>
      <c r="Q36" s="19">
        <f>SUM(Q5:Q35)</f>
        <v>7</v>
      </c>
      <c r="R36" s="19">
        <f>SUM(R5:R35)</f>
        <v>2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1400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580</v>
      </c>
      <c r="L39" s="14">
        <f>G36+L36</f>
        <v>120</v>
      </c>
      <c r="M39" s="14">
        <f>O36</f>
        <v>700</v>
      </c>
      <c r="O39" s="21" t="s">
        <v>22</v>
      </c>
      <c r="P39" s="23">
        <f>IF(R36=0,0,R36/Q36)</f>
        <v>0.2857142857142857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0</v>
      </c>
      <c r="L40" s="80">
        <f>I36+N36</f>
        <v>100</v>
      </c>
      <c r="M40" s="80">
        <f>P36</f>
        <v>100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-580</v>
      </c>
      <c r="L41" s="14">
        <f>L40-L39</f>
        <v>-20</v>
      </c>
      <c r="M41" s="14">
        <f>M40-M39</f>
        <v>-600</v>
      </c>
      <c r="O41" s="21" t="s">
        <v>26</v>
      </c>
      <c r="P41" s="22">
        <f>P38*P39</f>
        <v>400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-1</v>
      </c>
      <c r="L42" s="82">
        <f>L41/MAX(1,L39)</f>
        <v>-0.16666666666666666</v>
      </c>
      <c r="M42" s="82">
        <f>M41/MAX(1,M39)</f>
        <v>-0.8571428571428571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70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7</v>
      </c>
      <c r="R50" s="55">
        <f>SUM(R36:R49)</f>
        <v>2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M45">
    <cfRule type="cellIs" dxfId="100" priority="30" operator="lessThan">
      <formula>0</formula>
    </cfRule>
  </conditionalFormatting>
  <conditionalFormatting sqref="N45">
    <cfRule type="cellIs" dxfId="99" priority="29" operator="lessThan">
      <formula>0</formula>
    </cfRule>
  </conditionalFormatting>
  <conditionalFormatting sqref="O45">
    <cfRule type="cellIs" dxfId="98" priority="28" operator="lessThan">
      <formula>0</formula>
    </cfRule>
  </conditionalFormatting>
  <conditionalFormatting sqref="M45">
    <cfRule type="cellIs" dxfId="97" priority="27" operator="lessThan">
      <formula>0</formula>
    </cfRule>
  </conditionalFormatting>
  <conditionalFormatting sqref="N45">
    <cfRule type="cellIs" dxfId="96" priority="26" operator="lessThan">
      <formula>0</formula>
    </cfRule>
  </conditionalFormatting>
  <conditionalFormatting sqref="O45">
    <cfRule type="cellIs" dxfId="95" priority="25" operator="lessThan">
      <formula>0</formula>
    </cfRule>
  </conditionalFormatting>
  <conditionalFormatting sqref="M41">
    <cfRule type="cellIs" dxfId="94" priority="24" operator="lessThan">
      <formula>0</formula>
    </cfRule>
  </conditionalFormatting>
  <conditionalFormatting sqref="N41">
    <cfRule type="cellIs" dxfId="93" priority="23" operator="lessThan">
      <formula>0</formula>
    </cfRule>
  </conditionalFormatting>
  <conditionalFormatting sqref="O41">
    <cfRule type="cellIs" dxfId="92" priority="22" operator="lessThan">
      <formula>0</formula>
    </cfRule>
  </conditionalFormatting>
  <conditionalFormatting sqref="M42">
    <cfRule type="cellIs" dxfId="91" priority="21" operator="lessThan">
      <formula>0</formula>
    </cfRule>
  </conditionalFormatting>
  <conditionalFormatting sqref="N42">
    <cfRule type="cellIs" dxfId="90" priority="20" operator="lessThan">
      <formula>0</formula>
    </cfRule>
  </conditionalFormatting>
  <conditionalFormatting sqref="O42">
    <cfRule type="cellIs" dxfId="89" priority="19" operator="lessThan">
      <formula>0</formula>
    </cfRule>
  </conditionalFormatting>
  <conditionalFormatting sqref="N42">
    <cfRule type="cellIs" dxfId="88" priority="18" operator="lessThan">
      <formula>0</formula>
    </cfRule>
  </conditionalFormatting>
  <conditionalFormatting sqref="O42">
    <cfRule type="cellIs" dxfId="87" priority="17" operator="lessThan">
      <formula>0</formula>
    </cfRule>
  </conditionalFormatting>
  <conditionalFormatting sqref="K41">
    <cfRule type="cellIs" dxfId="86" priority="16" operator="lessThan">
      <formula>0</formula>
    </cfRule>
  </conditionalFormatting>
  <conditionalFormatting sqref="L41">
    <cfRule type="cellIs" dxfId="85" priority="15" operator="lessThan">
      <formula>0</formula>
    </cfRule>
  </conditionalFormatting>
  <conditionalFormatting sqref="M41">
    <cfRule type="cellIs" dxfId="84" priority="14" operator="lessThan">
      <formula>0</formula>
    </cfRule>
  </conditionalFormatting>
  <conditionalFormatting sqref="K42">
    <cfRule type="cellIs" dxfId="83" priority="13" operator="lessThan">
      <formula>0</formula>
    </cfRule>
  </conditionalFormatting>
  <conditionalFormatting sqref="L42">
    <cfRule type="cellIs" dxfId="82" priority="12" operator="lessThan">
      <formula>0</formula>
    </cfRule>
  </conditionalFormatting>
  <conditionalFormatting sqref="M42">
    <cfRule type="cellIs" dxfId="81" priority="11" operator="lessThan">
      <formula>0</formula>
    </cfRule>
  </conditionalFormatting>
  <conditionalFormatting sqref="L42">
    <cfRule type="cellIs" dxfId="80" priority="10" operator="lessThan">
      <formula>0</formula>
    </cfRule>
  </conditionalFormatting>
  <conditionalFormatting sqref="M42">
    <cfRule type="cellIs" dxfId="79" priority="9" operator="lessThan">
      <formula>0</formula>
    </cfRule>
  </conditionalFormatting>
  <conditionalFormatting sqref="K41">
    <cfRule type="cellIs" dxfId="78" priority="8" operator="lessThan">
      <formula>0</formula>
    </cfRule>
  </conditionalFormatting>
  <conditionalFormatting sqref="L41">
    <cfRule type="cellIs" dxfId="77" priority="7" operator="lessThan">
      <formula>0</formula>
    </cfRule>
  </conditionalFormatting>
  <conditionalFormatting sqref="M41">
    <cfRule type="cellIs" dxfId="76" priority="6" operator="lessThan">
      <formula>0</formula>
    </cfRule>
  </conditionalFormatting>
  <conditionalFormatting sqref="K42">
    <cfRule type="cellIs" dxfId="75" priority="5" operator="lessThan">
      <formula>0</formula>
    </cfRule>
  </conditionalFormatting>
  <conditionalFormatting sqref="L42">
    <cfRule type="cellIs" dxfId="74" priority="4" operator="lessThan">
      <formula>0</formula>
    </cfRule>
  </conditionalFormatting>
  <conditionalFormatting sqref="M42">
    <cfRule type="cellIs" dxfId="73" priority="3" operator="lessThan">
      <formula>0</formula>
    </cfRule>
  </conditionalFormatting>
  <conditionalFormatting sqref="L42">
    <cfRule type="cellIs" dxfId="72" priority="2" operator="lessThan">
      <formula>0</formula>
    </cfRule>
  </conditionalFormatting>
  <conditionalFormatting sqref="M42">
    <cfRule type="cellIs" dxfId="71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Y136"/>
  <sheetViews>
    <sheetView topLeftCell="A16" zoomScaleNormal="100" workbookViewId="0">
      <selection activeCell="W25" sqref="W25"/>
    </sheetView>
  </sheetViews>
  <sheetFormatPr defaultRowHeight="15"/>
  <cols>
    <col min="1" max="1" width="7.7109375" style="72" customWidth="1"/>
    <col min="2" max="2" width="11.140625" customWidth="1"/>
    <col min="3" max="3" width="7.42578125" customWidth="1"/>
    <col min="4" max="4" width="7.140625" customWidth="1"/>
    <col min="5" max="5" width="8" style="72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2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2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95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3" t="s">
        <v>14</v>
      </c>
      <c r="W4" s="12" t="s">
        <v>7</v>
      </c>
      <c r="X4" s="41" t="s">
        <v>23</v>
      </c>
      <c r="Y4" s="9" t="s">
        <v>38</v>
      </c>
    </row>
    <row r="5" spans="1:25">
      <c r="A5" s="72" t="s">
        <v>9</v>
      </c>
      <c r="B5" s="8">
        <v>41094</v>
      </c>
      <c r="C5" s="72" t="s">
        <v>96</v>
      </c>
      <c r="D5" s="19">
        <v>3</v>
      </c>
      <c r="E5" s="19">
        <v>1</v>
      </c>
      <c r="F5" s="14">
        <v>40</v>
      </c>
      <c r="G5" s="14">
        <v>60</v>
      </c>
      <c r="H5" s="2">
        <f>IF(E5=S5,F5/2*MIN(T5,42),0)*Y5</f>
        <v>0</v>
      </c>
      <c r="I5" s="2">
        <f>IF(E5=S5,G5/2*MIN(U5,22),IF(E5=V5,G5/2*MIN(W5,22),0))*Y5</f>
        <v>96</v>
      </c>
      <c r="J5" s="19"/>
      <c r="K5" s="14"/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96</v>
      </c>
      <c r="Q5" s="19">
        <f>IF(B5&gt;1/1/2000,1,0)</f>
        <v>1</v>
      </c>
      <c r="R5" s="6">
        <f>IF(H5&gt;0,1,IF(I5&gt;0,1,IF(M5&gt;0,1,IF(N5&gt;0,1,0))))</f>
        <v>1</v>
      </c>
      <c r="S5" s="19">
        <v>3</v>
      </c>
      <c r="T5" s="2">
        <v>4.5999999999999996</v>
      </c>
      <c r="U5" s="2">
        <v>3</v>
      </c>
      <c r="V5" s="19">
        <v>1</v>
      </c>
      <c r="W5" s="2">
        <v>3.2</v>
      </c>
      <c r="X5" s="43"/>
      <c r="Y5" s="49">
        <v>1</v>
      </c>
    </row>
    <row r="6" spans="1:25">
      <c r="A6" s="72" t="s">
        <v>39</v>
      </c>
      <c r="B6" s="8">
        <v>41098</v>
      </c>
      <c r="C6" s="72" t="s">
        <v>107</v>
      </c>
      <c r="D6" s="19">
        <v>2</v>
      </c>
      <c r="E6" s="19">
        <v>3</v>
      </c>
      <c r="F6" s="14">
        <v>40</v>
      </c>
      <c r="G6" s="14">
        <v>60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/>
      <c r="K6" s="14"/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100</v>
      </c>
      <c r="P6" s="2">
        <f t="shared" ref="P6:P34" si="5">(H6+I6+M6+N6)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2</v>
      </c>
      <c r="T6" s="2">
        <v>12.4</v>
      </c>
      <c r="U6" s="2">
        <v>5.7</v>
      </c>
      <c r="V6" s="19">
        <v>5</v>
      </c>
      <c r="W6" s="2">
        <v>14.1</v>
      </c>
      <c r="X6" s="43"/>
      <c r="Y6" s="49">
        <v>1</v>
      </c>
    </row>
    <row r="7" spans="1:25">
      <c r="A7" s="72" t="s">
        <v>40</v>
      </c>
      <c r="B7" s="8">
        <v>41105</v>
      </c>
      <c r="C7" s="72" t="s">
        <v>88</v>
      </c>
      <c r="D7" s="19">
        <v>4</v>
      </c>
      <c r="E7" s="19">
        <v>1</v>
      </c>
      <c r="F7" s="14">
        <v>40</v>
      </c>
      <c r="H7" s="2">
        <f t="shared" si="0"/>
        <v>0</v>
      </c>
      <c r="I7" s="2">
        <f t="shared" si="1"/>
        <v>0</v>
      </c>
      <c r="J7" s="19">
        <v>6</v>
      </c>
      <c r="K7" s="14">
        <v>60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0</v>
      </c>
      <c r="Q7" s="19">
        <f t="shared" si="6"/>
        <v>1</v>
      </c>
      <c r="R7" s="6">
        <f t="shared" si="7"/>
        <v>0</v>
      </c>
      <c r="S7" s="19">
        <v>2</v>
      </c>
      <c r="T7" s="2">
        <v>10.8</v>
      </c>
      <c r="U7" s="2">
        <v>4.7</v>
      </c>
      <c r="V7" s="19">
        <v>1</v>
      </c>
      <c r="W7" s="2">
        <v>3.4</v>
      </c>
      <c r="X7" s="43"/>
      <c r="Y7" s="49">
        <v>1</v>
      </c>
    </row>
    <row r="8" spans="1:25">
      <c r="A8" s="72" t="s">
        <v>41</v>
      </c>
      <c r="B8" s="8">
        <v>41105</v>
      </c>
      <c r="C8" s="72" t="s">
        <v>88</v>
      </c>
      <c r="D8" s="19">
        <v>5</v>
      </c>
      <c r="E8" s="19">
        <v>9</v>
      </c>
      <c r="F8" s="14">
        <v>60</v>
      </c>
      <c r="G8" s="14">
        <v>40</v>
      </c>
      <c r="H8" s="2">
        <f t="shared" si="0"/>
        <v>267</v>
      </c>
      <c r="I8" s="2">
        <f t="shared" si="1"/>
        <v>92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100</v>
      </c>
      <c r="P8" s="2">
        <f t="shared" si="5"/>
        <v>359</v>
      </c>
      <c r="Q8" s="19">
        <f t="shared" si="6"/>
        <v>1</v>
      </c>
      <c r="R8" s="6">
        <f t="shared" si="7"/>
        <v>1</v>
      </c>
      <c r="S8" s="19">
        <v>9</v>
      </c>
      <c r="T8" s="2">
        <v>8.9</v>
      </c>
      <c r="U8" s="2">
        <v>4.5999999999999996</v>
      </c>
      <c r="V8" s="19" t="s">
        <v>102</v>
      </c>
      <c r="W8" s="2">
        <v>5</v>
      </c>
      <c r="X8" s="43"/>
      <c r="Y8" s="49">
        <v>1</v>
      </c>
    </row>
    <row r="9" spans="1:25">
      <c r="A9" s="72" t="s">
        <v>42</v>
      </c>
      <c r="B9" s="8">
        <v>41105</v>
      </c>
      <c r="C9" s="72" t="s">
        <v>88</v>
      </c>
      <c r="D9" s="19">
        <v>7</v>
      </c>
      <c r="E9" s="19">
        <v>2</v>
      </c>
      <c r="F9" s="14">
        <v>60</v>
      </c>
      <c r="G9" s="14">
        <v>40</v>
      </c>
      <c r="H9" s="2">
        <f t="shared" si="0"/>
        <v>0</v>
      </c>
      <c r="I9" s="2">
        <f t="shared" si="1"/>
        <v>80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100</v>
      </c>
      <c r="P9" s="2">
        <f t="shared" si="5"/>
        <v>80</v>
      </c>
      <c r="Q9" s="19">
        <f t="shared" si="6"/>
        <v>1</v>
      </c>
      <c r="R9" s="6">
        <f t="shared" si="7"/>
        <v>1</v>
      </c>
      <c r="S9" s="19">
        <v>10</v>
      </c>
      <c r="T9" s="2">
        <v>15.3</v>
      </c>
      <c r="U9" s="2">
        <v>5.6</v>
      </c>
      <c r="V9" s="19">
        <v>2</v>
      </c>
      <c r="W9" s="2">
        <v>4</v>
      </c>
      <c r="X9" s="43"/>
      <c r="Y9" s="49">
        <v>1</v>
      </c>
    </row>
    <row r="10" spans="1:25">
      <c r="A10" s="72" t="s">
        <v>43</v>
      </c>
      <c r="B10" s="8">
        <v>41106</v>
      </c>
      <c r="C10" s="72" t="s">
        <v>104</v>
      </c>
      <c r="D10" s="19">
        <v>9</v>
      </c>
      <c r="E10" s="19">
        <v>1</v>
      </c>
      <c r="F10" s="14">
        <v>60</v>
      </c>
      <c r="G10" s="14">
        <v>40</v>
      </c>
      <c r="H10" s="2">
        <f t="shared" si="0"/>
        <v>222</v>
      </c>
      <c r="I10" s="2">
        <f t="shared" si="1"/>
        <v>64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286</v>
      </c>
      <c r="Q10" s="19">
        <f t="shared" si="6"/>
        <v>1</v>
      </c>
      <c r="R10" s="6">
        <f t="shared" si="7"/>
        <v>1</v>
      </c>
      <c r="S10" s="19">
        <v>1</v>
      </c>
      <c r="T10" s="2">
        <v>7.4</v>
      </c>
      <c r="U10" s="2">
        <v>3.2</v>
      </c>
      <c r="V10" s="19">
        <v>4</v>
      </c>
      <c r="W10" s="2">
        <v>6.2</v>
      </c>
      <c r="X10" s="43"/>
      <c r="Y10" s="49">
        <v>1</v>
      </c>
    </row>
    <row r="11" spans="1:25">
      <c r="A11" s="72" t="s">
        <v>44</v>
      </c>
      <c r="B11" s="8">
        <v>41106</v>
      </c>
      <c r="C11" s="72" t="s">
        <v>104</v>
      </c>
      <c r="D11" s="19">
        <v>10</v>
      </c>
      <c r="E11" s="19">
        <v>2</v>
      </c>
      <c r="F11" s="14">
        <v>50</v>
      </c>
      <c r="H11" s="2">
        <f t="shared" si="0"/>
        <v>0</v>
      </c>
      <c r="I11" s="2">
        <f t="shared" si="1"/>
        <v>0</v>
      </c>
      <c r="J11" s="19">
        <v>8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0</v>
      </c>
      <c r="Q11" s="19">
        <f t="shared" si="6"/>
        <v>1</v>
      </c>
      <c r="R11" s="6">
        <f t="shared" si="7"/>
        <v>0</v>
      </c>
      <c r="S11" s="19">
        <v>3</v>
      </c>
      <c r="T11" s="2">
        <v>5.2</v>
      </c>
      <c r="U11" s="2">
        <v>2.4</v>
      </c>
      <c r="V11" s="19">
        <v>1</v>
      </c>
      <c r="W11" s="2">
        <v>2.2000000000000002</v>
      </c>
      <c r="X11" s="43"/>
      <c r="Y11" s="49">
        <v>1</v>
      </c>
    </row>
    <row r="12" spans="1:25">
      <c r="A12" s="72" t="s">
        <v>45</v>
      </c>
      <c r="B12" s="8">
        <v>41108</v>
      </c>
      <c r="C12" s="72" t="s">
        <v>128</v>
      </c>
      <c r="D12" s="19">
        <v>3</v>
      </c>
      <c r="E12" s="19">
        <v>1</v>
      </c>
      <c r="F12" s="14">
        <v>60</v>
      </c>
      <c r="G12" s="14">
        <v>40</v>
      </c>
      <c r="H12" s="2">
        <f t="shared" si="0"/>
        <v>0</v>
      </c>
      <c r="I12" s="2">
        <f t="shared" si="1"/>
        <v>152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152</v>
      </c>
      <c r="Q12" s="19">
        <f t="shared" si="6"/>
        <v>1</v>
      </c>
      <c r="R12" s="6">
        <f t="shared" si="7"/>
        <v>1</v>
      </c>
      <c r="S12" s="19">
        <v>6</v>
      </c>
      <c r="T12" s="2">
        <v>16.2</v>
      </c>
      <c r="U12" s="2">
        <v>7.7</v>
      </c>
      <c r="V12" s="19">
        <v>1</v>
      </c>
      <c r="W12" s="2">
        <v>7.6</v>
      </c>
      <c r="X12" s="43"/>
      <c r="Y12" s="49">
        <v>1</v>
      </c>
    </row>
    <row r="13" spans="1:25">
      <c r="A13" s="72" t="s">
        <v>46</v>
      </c>
      <c r="B13" s="8">
        <v>41110</v>
      </c>
      <c r="C13" s="72" t="s">
        <v>103</v>
      </c>
      <c r="D13" s="19">
        <v>6</v>
      </c>
      <c r="E13" s="19">
        <v>4</v>
      </c>
      <c r="F13" s="14">
        <v>60</v>
      </c>
      <c r="G13" s="14">
        <v>40</v>
      </c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5</v>
      </c>
      <c r="T13" s="2">
        <v>6.8</v>
      </c>
      <c r="U13" s="2">
        <v>4</v>
      </c>
      <c r="V13" s="19">
        <v>3</v>
      </c>
      <c r="W13" s="2">
        <v>4.4000000000000004</v>
      </c>
      <c r="X13" s="43"/>
      <c r="Y13" s="49">
        <v>1</v>
      </c>
    </row>
    <row r="14" spans="1:25">
      <c r="A14" s="72" t="s">
        <v>47</v>
      </c>
      <c r="B14" s="8">
        <v>41111</v>
      </c>
      <c r="C14" s="72" t="s">
        <v>88</v>
      </c>
      <c r="D14" s="19">
        <v>1</v>
      </c>
      <c r="E14" s="19">
        <v>7</v>
      </c>
      <c r="F14" s="14">
        <v>60</v>
      </c>
      <c r="G14" s="14">
        <v>40</v>
      </c>
      <c r="H14" s="2">
        <f t="shared" si="0"/>
        <v>147</v>
      </c>
      <c r="I14" s="2">
        <f t="shared" si="1"/>
        <v>64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211</v>
      </c>
      <c r="Q14" s="19">
        <f t="shared" si="6"/>
        <v>1</v>
      </c>
      <c r="R14" s="6">
        <f t="shared" si="7"/>
        <v>1</v>
      </c>
      <c r="S14" s="19">
        <v>7</v>
      </c>
      <c r="T14" s="2">
        <v>4.9000000000000004</v>
      </c>
      <c r="U14" s="2">
        <v>3.2</v>
      </c>
      <c r="V14" s="19">
        <v>5</v>
      </c>
      <c r="W14" s="2">
        <v>7.1</v>
      </c>
      <c r="X14" s="43"/>
      <c r="Y14" s="49">
        <v>1</v>
      </c>
    </row>
    <row r="15" spans="1:25">
      <c r="A15" s="72" t="s">
        <v>48</v>
      </c>
      <c r="B15" s="8">
        <v>41111</v>
      </c>
      <c r="C15" s="72" t="s">
        <v>88</v>
      </c>
      <c r="D15" s="19">
        <v>6</v>
      </c>
      <c r="E15" s="19">
        <v>6</v>
      </c>
      <c r="F15" s="14">
        <v>60</v>
      </c>
      <c r="G15" s="14">
        <v>40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5</v>
      </c>
      <c r="T15" s="2">
        <v>21.2</v>
      </c>
      <c r="U15" s="2">
        <v>11.2</v>
      </c>
      <c r="V15" s="19">
        <v>12</v>
      </c>
      <c r="W15" s="2">
        <v>18.399999999999999</v>
      </c>
      <c r="X15" s="43"/>
      <c r="Y15" s="49">
        <v>1</v>
      </c>
    </row>
    <row r="16" spans="1:25">
      <c r="A16" s="72" t="s">
        <v>49</v>
      </c>
      <c r="B16" s="8">
        <v>41111</v>
      </c>
      <c r="C16" s="72" t="s">
        <v>133</v>
      </c>
      <c r="D16" s="19">
        <v>9</v>
      </c>
      <c r="E16" s="19">
        <v>7</v>
      </c>
      <c r="F16" s="14">
        <v>60</v>
      </c>
      <c r="H16" s="2">
        <f t="shared" si="0"/>
        <v>0</v>
      </c>
      <c r="I16" s="2">
        <f t="shared" si="1"/>
        <v>0</v>
      </c>
      <c r="J16" s="19">
        <v>1</v>
      </c>
      <c r="K16" s="14">
        <v>40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2</v>
      </c>
      <c r="T16" s="2">
        <v>8.5</v>
      </c>
      <c r="U16" s="2">
        <v>4.3</v>
      </c>
      <c r="V16" s="19">
        <v>5</v>
      </c>
      <c r="W16" s="2">
        <v>8.1</v>
      </c>
      <c r="X16" s="43"/>
      <c r="Y16" s="49">
        <v>1</v>
      </c>
    </row>
    <row r="17" spans="1:25">
      <c r="A17" s="72" t="s">
        <v>50</v>
      </c>
      <c r="B17" s="8">
        <v>41113</v>
      </c>
      <c r="C17" s="72" t="s">
        <v>107</v>
      </c>
      <c r="D17" s="19">
        <v>4</v>
      </c>
      <c r="E17" s="19">
        <v>10</v>
      </c>
      <c r="F17" s="14">
        <v>40</v>
      </c>
      <c r="G17" s="14">
        <v>60</v>
      </c>
      <c r="H17" s="2">
        <f t="shared" si="0"/>
        <v>136</v>
      </c>
      <c r="I17" s="2">
        <f t="shared" si="1"/>
        <v>111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247</v>
      </c>
      <c r="Q17" s="19">
        <f t="shared" si="6"/>
        <v>1</v>
      </c>
      <c r="R17" s="6">
        <f t="shared" si="7"/>
        <v>1</v>
      </c>
      <c r="S17" s="19">
        <v>10</v>
      </c>
      <c r="T17" s="2">
        <v>6.8</v>
      </c>
      <c r="U17" s="2">
        <v>3.7</v>
      </c>
      <c r="V17" s="19">
        <v>6</v>
      </c>
      <c r="W17" s="2">
        <v>4.4000000000000004</v>
      </c>
      <c r="X17" s="43"/>
      <c r="Y17" s="49">
        <v>1</v>
      </c>
    </row>
    <row r="18" spans="1:25">
      <c r="A18" s="72" t="s">
        <v>51</v>
      </c>
      <c r="B18" s="8">
        <v>41114</v>
      </c>
      <c r="C18" s="72" t="s">
        <v>107</v>
      </c>
      <c r="D18" s="19">
        <v>5</v>
      </c>
      <c r="E18" s="19">
        <v>8</v>
      </c>
      <c r="F18" s="14">
        <v>60</v>
      </c>
      <c r="G18" s="14">
        <v>40</v>
      </c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0</v>
      </c>
      <c r="Q18" s="19">
        <f t="shared" si="6"/>
        <v>1</v>
      </c>
      <c r="R18" s="6">
        <f t="shared" si="7"/>
        <v>0</v>
      </c>
      <c r="S18" s="19">
        <v>11</v>
      </c>
      <c r="T18" s="2">
        <v>14.3</v>
      </c>
      <c r="U18" s="2">
        <v>7</v>
      </c>
      <c r="V18" s="19">
        <v>10</v>
      </c>
      <c r="W18" s="2">
        <v>34.5</v>
      </c>
      <c r="X18" s="43"/>
      <c r="Y18" s="49">
        <v>1</v>
      </c>
    </row>
    <row r="19" spans="1:25">
      <c r="A19" s="72" t="s">
        <v>52</v>
      </c>
      <c r="B19" s="8">
        <v>41114</v>
      </c>
      <c r="C19" s="72" t="s">
        <v>104</v>
      </c>
      <c r="D19" s="19">
        <v>5</v>
      </c>
      <c r="E19" s="19">
        <v>4</v>
      </c>
      <c r="F19" s="14">
        <v>60</v>
      </c>
      <c r="G19" s="14">
        <v>40</v>
      </c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6</v>
      </c>
      <c r="T19" s="2">
        <v>7</v>
      </c>
      <c r="U19" s="2">
        <v>3.6</v>
      </c>
      <c r="V19" s="19">
        <v>3</v>
      </c>
      <c r="W19" s="2">
        <v>3.6</v>
      </c>
      <c r="X19" s="43"/>
      <c r="Y19" s="49">
        <v>1</v>
      </c>
    </row>
    <row r="20" spans="1:25">
      <c r="A20" s="72" t="s">
        <v>53</v>
      </c>
      <c r="B20" s="8">
        <v>41117</v>
      </c>
      <c r="C20" s="72" t="s">
        <v>88</v>
      </c>
      <c r="D20" s="19">
        <v>2</v>
      </c>
      <c r="E20" s="19">
        <v>6</v>
      </c>
      <c r="F20" s="14">
        <v>60</v>
      </c>
      <c r="G20" s="14">
        <v>40</v>
      </c>
      <c r="H20" s="2">
        <f t="shared" si="0"/>
        <v>138</v>
      </c>
      <c r="I20" s="2">
        <f t="shared" si="1"/>
        <v>64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202</v>
      </c>
      <c r="Q20" s="19">
        <f t="shared" si="6"/>
        <v>1</v>
      </c>
      <c r="R20" s="6">
        <f t="shared" si="7"/>
        <v>1</v>
      </c>
      <c r="S20" s="19">
        <v>6</v>
      </c>
      <c r="T20" s="2">
        <v>4.5999999999999996</v>
      </c>
      <c r="U20" s="2">
        <v>3.2</v>
      </c>
      <c r="V20" s="19">
        <v>2</v>
      </c>
      <c r="W20" s="2">
        <v>8.8000000000000007</v>
      </c>
      <c r="X20" s="43"/>
      <c r="Y20" s="49">
        <v>1</v>
      </c>
    </row>
    <row r="21" spans="1:25">
      <c r="A21" s="72" t="s">
        <v>54</v>
      </c>
      <c r="B21" s="8">
        <v>41117</v>
      </c>
      <c r="C21" s="72" t="s">
        <v>88</v>
      </c>
      <c r="D21" s="19">
        <v>6</v>
      </c>
      <c r="E21" s="19">
        <v>7</v>
      </c>
      <c r="F21" s="14">
        <v>80</v>
      </c>
      <c r="H21" s="2">
        <f t="shared" si="0"/>
        <v>0</v>
      </c>
      <c r="I21" s="2">
        <f t="shared" si="1"/>
        <v>0</v>
      </c>
      <c r="J21" s="19">
        <v>3</v>
      </c>
      <c r="K21" s="14">
        <v>20</v>
      </c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5</v>
      </c>
      <c r="T21" s="2">
        <v>17.399999999999999</v>
      </c>
      <c r="U21" s="2">
        <v>8.1999999999999993</v>
      </c>
      <c r="V21" s="19">
        <v>6</v>
      </c>
      <c r="W21" s="2">
        <v>11.1</v>
      </c>
      <c r="X21" s="43"/>
      <c r="Y21" s="49">
        <v>1</v>
      </c>
    </row>
    <row r="22" spans="1:25">
      <c r="A22" s="72" t="s">
        <v>55</v>
      </c>
      <c r="B22" s="8">
        <v>41118</v>
      </c>
      <c r="C22" s="72" t="s">
        <v>88</v>
      </c>
      <c r="D22" s="19">
        <v>4</v>
      </c>
      <c r="E22" s="19">
        <v>1</v>
      </c>
      <c r="F22" s="14">
        <v>60</v>
      </c>
      <c r="G22" s="14">
        <v>40</v>
      </c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8</v>
      </c>
      <c r="T22" s="2">
        <v>8.4</v>
      </c>
      <c r="U22" s="2">
        <v>4.8</v>
      </c>
      <c r="V22" s="19">
        <v>2</v>
      </c>
      <c r="W22" s="2">
        <v>18.8</v>
      </c>
      <c r="X22" s="43"/>
      <c r="Y22" s="49">
        <v>1</v>
      </c>
    </row>
    <row r="23" spans="1:25">
      <c r="A23" s="72" t="s">
        <v>56</v>
      </c>
      <c r="B23" s="8">
        <v>41120</v>
      </c>
      <c r="C23" s="72" t="s">
        <v>104</v>
      </c>
      <c r="D23" s="19">
        <v>4</v>
      </c>
      <c r="E23" s="19">
        <v>4</v>
      </c>
      <c r="F23" s="14">
        <v>60</v>
      </c>
      <c r="G23" s="14">
        <v>40</v>
      </c>
      <c r="H23" s="2">
        <f t="shared" si="0"/>
        <v>0</v>
      </c>
      <c r="I23" s="2">
        <f t="shared" si="1"/>
        <v>84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84</v>
      </c>
      <c r="Q23" s="19">
        <f t="shared" si="6"/>
        <v>1</v>
      </c>
      <c r="R23" s="6">
        <f t="shared" si="7"/>
        <v>1</v>
      </c>
      <c r="S23" s="19">
        <v>7</v>
      </c>
      <c r="T23" s="2">
        <v>7.6</v>
      </c>
      <c r="U23" s="2">
        <v>4.8</v>
      </c>
      <c r="V23" s="19">
        <v>4</v>
      </c>
      <c r="W23" s="2">
        <v>4.2</v>
      </c>
      <c r="X23" s="43"/>
      <c r="Y23" s="49">
        <v>1</v>
      </c>
    </row>
    <row r="24" spans="1:25">
      <c r="A24" s="72" t="s">
        <v>57</v>
      </c>
      <c r="B24" s="8">
        <v>41121</v>
      </c>
      <c r="C24" s="72" t="s">
        <v>107</v>
      </c>
      <c r="D24" s="19">
        <v>4</v>
      </c>
      <c r="E24" s="19">
        <v>3</v>
      </c>
      <c r="F24" s="14">
        <v>60</v>
      </c>
      <c r="G24" s="14">
        <v>40</v>
      </c>
      <c r="H24" s="2">
        <f t="shared" si="0"/>
        <v>0</v>
      </c>
      <c r="I24" s="2">
        <f t="shared" si="1"/>
        <v>74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74</v>
      </c>
      <c r="Q24" s="19">
        <f t="shared" si="6"/>
        <v>1</v>
      </c>
      <c r="R24" s="6">
        <f t="shared" si="7"/>
        <v>1</v>
      </c>
      <c r="S24" s="19">
        <v>4</v>
      </c>
      <c r="T24" s="2">
        <v>12.8</v>
      </c>
      <c r="U24" s="2">
        <v>5.3</v>
      </c>
      <c r="V24" s="19">
        <v>3</v>
      </c>
      <c r="W24" s="2">
        <v>3.7</v>
      </c>
      <c r="X24" s="43"/>
      <c r="Y24" s="49">
        <v>1</v>
      </c>
    </row>
    <row r="25" spans="1:25">
      <c r="A25" s="72" t="s">
        <v>58</v>
      </c>
      <c r="B25" s="8"/>
      <c r="C25" s="72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72" t="s">
        <v>59</v>
      </c>
      <c r="B26" s="8"/>
      <c r="C26" s="72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72" t="s">
        <v>60</v>
      </c>
      <c r="B27" s="8"/>
      <c r="C27" s="72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72" t="s">
        <v>61</v>
      </c>
      <c r="B28" s="8"/>
      <c r="C28" s="72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72" t="s">
        <v>62</v>
      </c>
      <c r="B29" s="8"/>
      <c r="C29" s="72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72" t="s">
        <v>63</v>
      </c>
      <c r="B30" s="8"/>
      <c r="C30" s="72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72" t="s">
        <v>64</v>
      </c>
      <c r="B31" s="8"/>
      <c r="C31" s="72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72" t="s">
        <v>65</v>
      </c>
      <c r="B32" s="8"/>
      <c r="C32" s="72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72" t="s">
        <v>66</v>
      </c>
      <c r="B33" s="8"/>
      <c r="C33" s="72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72" t="s">
        <v>67</v>
      </c>
      <c r="B34" s="8"/>
      <c r="C34" s="72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1130</v>
      </c>
      <c r="G36" s="14">
        <f>SUM(G5:G35)</f>
        <v>700</v>
      </c>
      <c r="H36" s="14">
        <f>SUM(H5:H35)</f>
        <v>910</v>
      </c>
      <c r="I36" s="14">
        <f>SUM(I5:I35)</f>
        <v>881</v>
      </c>
      <c r="J36" s="76"/>
      <c r="K36" s="2">
        <f t="shared" ref="K36:N36" si="8">SUM(K5:K35)</f>
        <v>170</v>
      </c>
      <c r="L36" s="14">
        <f t="shared" si="8"/>
        <v>0</v>
      </c>
      <c r="M36" s="14">
        <f t="shared" si="8"/>
        <v>0</v>
      </c>
      <c r="N36" s="14">
        <f t="shared" si="8"/>
        <v>0</v>
      </c>
      <c r="O36" s="17">
        <f>SUM(O5:O35)</f>
        <v>2000</v>
      </c>
      <c r="P36" s="2">
        <f>SUM(P5:P35)</f>
        <v>1791</v>
      </c>
      <c r="Q36" s="19">
        <f>SUM(Q5:Q35)</f>
        <v>20</v>
      </c>
      <c r="R36" s="19">
        <f>SUM(R5:R35)</f>
        <v>10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1791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1300</v>
      </c>
      <c r="L39" s="14">
        <f>G36+L36</f>
        <v>700</v>
      </c>
      <c r="M39" s="14">
        <f>O36</f>
        <v>2000</v>
      </c>
      <c r="O39" s="21" t="s">
        <v>22</v>
      </c>
      <c r="P39" s="23">
        <f>IF(R36=0,0,R36/Q36)</f>
        <v>0.5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910</v>
      </c>
      <c r="L40" s="80">
        <f>I36+N36</f>
        <v>881</v>
      </c>
      <c r="M40" s="80">
        <f>P36</f>
        <v>1791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-390</v>
      </c>
      <c r="L41" s="14">
        <f>L40-L39</f>
        <v>181</v>
      </c>
      <c r="M41" s="14">
        <f>M40-M39</f>
        <v>-209</v>
      </c>
      <c r="O41" s="21" t="s">
        <v>26</v>
      </c>
      <c r="P41" s="22">
        <f>P38*P39</f>
        <v>895.5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-0.3</v>
      </c>
      <c r="L42" s="82">
        <f>L41/MAX(1,L39)</f>
        <v>0.25857142857142856</v>
      </c>
      <c r="M42" s="82">
        <f>M41/MAX(1,M39)</f>
        <v>-0.1045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B46" s="8"/>
      <c r="C46" s="72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20</v>
      </c>
      <c r="R50" s="55">
        <f>SUM(R36:R49)</f>
        <v>10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70" priority="14" operator="lessThan">
      <formula>0</formula>
    </cfRule>
  </conditionalFormatting>
  <conditionalFormatting sqref="L45">
    <cfRule type="cellIs" dxfId="69" priority="13" operator="lessThan">
      <formula>0</formula>
    </cfRule>
  </conditionalFormatting>
  <conditionalFormatting sqref="M45">
    <cfRule type="cellIs" dxfId="68" priority="12" operator="lessThan">
      <formula>0</formula>
    </cfRule>
  </conditionalFormatting>
  <conditionalFormatting sqref="K45">
    <cfRule type="cellIs" dxfId="67" priority="11" operator="lessThan">
      <formula>0</formula>
    </cfRule>
  </conditionalFormatting>
  <conditionalFormatting sqref="L45">
    <cfRule type="cellIs" dxfId="66" priority="10" operator="lessThan">
      <formula>0</formula>
    </cfRule>
  </conditionalFormatting>
  <conditionalFormatting sqref="M45">
    <cfRule type="cellIs" dxfId="65" priority="9" operator="lessThan">
      <formula>0</formula>
    </cfRule>
  </conditionalFormatting>
  <conditionalFormatting sqref="K41">
    <cfRule type="cellIs" dxfId="64" priority="8" operator="lessThan">
      <formula>0</formula>
    </cfRule>
  </conditionalFormatting>
  <conditionalFormatting sqref="L41">
    <cfRule type="cellIs" dxfId="63" priority="7" operator="lessThan">
      <formula>0</formula>
    </cfRule>
  </conditionalFormatting>
  <conditionalFormatting sqref="M41">
    <cfRule type="cellIs" dxfId="62" priority="6" operator="lessThan">
      <formula>0</formula>
    </cfRule>
  </conditionalFormatting>
  <conditionalFormatting sqref="K42">
    <cfRule type="cellIs" dxfId="61" priority="5" operator="lessThan">
      <formula>0</formula>
    </cfRule>
  </conditionalFormatting>
  <conditionalFormatting sqref="L42">
    <cfRule type="cellIs" dxfId="60" priority="4" operator="lessThan">
      <formula>0</formula>
    </cfRule>
  </conditionalFormatting>
  <conditionalFormatting sqref="M42">
    <cfRule type="cellIs" dxfId="59" priority="3" operator="lessThan">
      <formula>0</formula>
    </cfRule>
  </conditionalFormatting>
  <conditionalFormatting sqref="L42">
    <cfRule type="cellIs" dxfId="58" priority="2" operator="lessThan">
      <formula>0</formula>
    </cfRule>
  </conditionalFormatting>
  <conditionalFormatting sqref="M42">
    <cfRule type="cellIs" dxfId="57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Y136"/>
  <sheetViews>
    <sheetView topLeftCell="A27" zoomScaleNormal="100" workbookViewId="0">
      <selection activeCell="A51" sqref="A51:XFD51"/>
    </sheetView>
  </sheetViews>
  <sheetFormatPr defaultRowHeight="15"/>
  <cols>
    <col min="1" max="1" width="7.7109375" style="74" customWidth="1"/>
    <col min="2" max="2" width="11.140625" customWidth="1"/>
    <col min="3" max="3" width="7.42578125" customWidth="1"/>
    <col min="4" max="4" width="7.140625" customWidth="1"/>
    <col min="5" max="5" width="8" style="74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74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74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106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75" t="s">
        <v>14</v>
      </c>
      <c r="W4" s="12" t="s">
        <v>7</v>
      </c>
      <c r="X4" s="41" t="s">
        <v>23</v>
      </c>
      <c r="Y4" s="9" t="s">
        <v>38</v>
      </c>
    </row>
    <row r="11" spans="1:25">
      <c r="A11" s="74" t="s">
        <v>44</v>
      </c>
      <c r="B11" s="8">
        <v>41105</v>
      </c>
      <c r="C11" s="74" t="s">
        <v>112</v>
      </c>
      <c r="D11" s="19">
        <v>2</v>
      </c>
      <c r="E11" s="19">
        <v>2</v>
      </c>
      <c r="F11" s="14">
        <v>50</v>
      </c>
      <c r="G11" s="14">
        <v>50</v>
      </c>
      <c r="H11" s="2">
        <f t="shared" ref="H11:H34" si="0">IF(E11=S11,F11/2*MIN(T11,42),0)*Y11</f>
        <v>0</v>
      </c>
      <c r="I11" s="2">
        <f t="shared" ref="I11:I34" si="1">IF(E11=S11,G11/2*MIN(U11,22),IF(E11=V11,G11/2*MIN(W11,22),0))*Y11</f>
        <v>0</v>
      </c>
      <c r="J11" s="19"/>
      <c r="K11" s="14"/>
      <c r="M11" s="2">
        <f t="shared" ref="M11:M34" si="2">IF(J11=S11,K11/2*MIN(T11,42),0)*Y11</f>
        <v>0</v>
      </c>
      <c r="N11" s="2">
        <f t="shared" ref="N11:N34" si="3">IF(J11=S11,L11/2*MIN(U11,22),IF(J11=V11,L11/2*MIN(W11,22),0))*Y11</f>
        <v>0</v>
      </c>
      <c r="O11" s="17">
        <f t="shared" ref="O11:O34" si="4">F11+G11+K11+L11</f>
        <v>100</v>
      </c>
      <c r="P11" s="2">
        <f t="shared" ref="P11:P34" si="5">(H11+I11+M11+N11)</f>
        <v>0</v>
      </c>
      <c r="Q11" s="19">
        <f t="shared" ref="Q11:Q34" si="6">IF(B11&gt;1/1/2000,1,0)</f>
        <v>1</v>
      </c>
      <c r="R11" s="6">
        <f t="shared" ref="R11:R34" si="7">IF(H11&gt;0,1,IF(I11&gt;0,1,IF(M11&gt;0,1,IF(N11&gt;0,1,0))))</f>
        <v>0</v>
      </c>
      <c r="S11" s="19">
        <v>3</v>
      </c>
      <c r="T11" s="2">
        <v>14.7</v>
      </c>
      <c r="U11" s="2">
        <v>7.4</v>
      </c>
      <c r="V11" s="19">
        <v>7</v>
      </c>
      <c r="W11" s="2">
        <v>5.8</v>
      </c>
      <c r="X11" s="43"/>
      <c r="Y11" s="49">
        <v>1</v>
      </c>
    </row>
    <row r="12" spans="1:25">
      <c r="A12" s="74" t="s">
        <v>45</v>
      </c>
      <c r="B12" s="8">
        <v>41105</v>
      </c>
      <c r="C12" s="74" t="s">
        <v>112</v>
      </c>
      <c r="D12" s="19">
        <v>4</v>
      </c>
      <c r="E12" s="19">
        <v>2</v>
      </c>
      <c r="F12" s="14">
        <v>50</v>
      </c>
      <c r="G12" s="14">
        <v>50</v>
      </c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4</v>
      </c>
      <c r="T12" s="2">
        <v>19.2</v>
      </c>
      <c r="U12" s="2">
        <v>8.8000000000000007</v>
      </c>
      <c r="V12" s="19">
        <v>6</v>
      </c>
      <c r="W12" s="2">
        <v>4.5999999999999996</v>
      </c>
      <c r="X12" s="43"/>
      <c r="Y12" s="49">
        <v>1</v>
      </c>
    </row>
    <row r="13" spans="1:25">
      <c r="A13" s="74" t="s">
        <v>46</v>
      </c>
      <c r="B13" s="8">
        <v>41105</v>
      </c>
      <c r="C13" s="74" t="s">
        <v>86</v>
      </c>
      <c r="D13" s="19">
        <v>5</v>
      </c>
      <c r="E13" s="19">
        <v>6</v>
      </c>
      <c r="F13" s="14">
        <v>50</v>
      </c>
      <c r="G13" s="14">
        <v>50</v>
      </c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3</v>
      </c>
      <c r="T13" s="2">
        <v>8.4</v>
      </c>
      <c r="U13" s="2">
        <v>4</v>
      </c>
      <c r="V13" s="19">
        <v>5</v>
      </c>
      <c r="W13" s="2">
        <v>4</v>
      </c>
      <c r="X13" s="43"/>
      <c r="Y13" s="49">
        <v>1</v>
      </c>
    </row>
    <row r="14" spans="1:25">
      <c r="A14" s="74" t="s">
        <v>47</v>
      </c>
      <c r="B14" s="8">
        <v>41105</v>
      </c>
      <c r="C14" s="74" t="s">
        <v>86</v>
      </c>
      <c r="D14" s="19">
        <v>6</v>
      </c>
      <c r="E14" s="19">
        <v>3</v>
      </c>
      <c r="F14" s="14">
        <v>50</v>
      </c>
      <c r="G14" s="14">
        <v>50</v>
      </c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7</v>
      </c>
      <c r="T14" s="2">
        <v>3.6</v>
      </c>
      <c r="U14" s="2">
        <v>2.4</v>
      </c>
      <c r="V14" s="19">
        <v>5</v>
      </c>
      <c r="W14" s="2">
        <v>4</v>
      </c>
      <c r="X14" s="43"/>
      <c r="Y14" s="49">
        <v>1</v>
      </c>
    </row>
    <row r="15" spans="1:25">
      <c r="A15" s="74" t="s">
        <v>48</v>
      </c>
      <c r="B15" s="8">
        <v>41105</v>
      </c>
      <c r="C15" s="74" t="s">
        <v>86</v>
      </c>
      <c r="D15" s="19">
        <v>7</v>
      </c>
      <c r="E15" s="19">
        <v>6</v>
      </c>
      <c r="F15" s="14">
        <v>50</v>
      </c>
      <c r="G15" s="14">
        <v>50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100</v>
      </c>
      <c r="P15" s="2">
        <f t="shared" si="5"/>
        <v>0</v>
      </c>
      <c r="Q15" s="19">
        <f t="shared" si="6"/>
        <v>1</v>
      </c>
      <c r="R15" s="6">
        <f t="shared" si="7"/>
        <v>0</v>
      </c>
      <c r="S15" s="19">
        <v>8</v>
      </c>
      <c r="T15" s="2">
        <v>10.8</v>
      </c>
      <c r="U15" s="2">
        <v>5.4</v>
      </c>
      <c r="V15" s="19">
        <v>7</v>
      </c>
      <c r="W15" s="2">
        <v>9.8000000000000007</v>
      </c>
      <c r="X15" s="43"/>
      <c r="Y15" s="49">
        <v>1</v>
      </c>
    </row>
    <row r="16" spans="1:25">
      <c r="A16" s="74" t="s">
        <v>49</v>
      </c>
      <c r="B16" s="8">
        <v>41105</v>
      </c>
      <c r="C16" s="74" t="s">
        <v>112</v>
      </c>
      <c r="D16" s="19">
        <v>3</v>
      </c>
      <c r="E16" s="19">
        <v>3</v>
      </c>
      <c r="F16" s="14">
        <v>50</v>
      </c>
      <c r="G16" s="14">
        <v>50</v>
      </c>
      <c r="H16" s="2">
        <f t="shared" si="0"/>
        <v>175</v>
      </c>
      <c r="I16" s="2">
        <f t="shared" si="1"/>
        <v>100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275</v>
      </c>
      <c r="Q16" s="19">
        <f t="shared" si="6"/>
        <v>1</v>
      </c>
      <c r="R16" s="6">
        <f t="shared" si="7"/>
        <v>1</v>
      </c>
      <c r="S16" s="19">
        <v>3</v>
      </c>
      <c r="T16" s="2">
        <v>7</v>
      </c>
      <c r="U16" s="2">
        <v>4</v>
      </c>
      <c r="V16" s="19">
        <v>9</v>
      </c>
      <c r="W16" s="2">
        <v>4.8</v>
      </c>
      <c r="X16" s="43"/>
      <c r="Y16" s="49">
        <v>1</v>
      </c>
    </row>
    <row r="17" spans="1:25">
      <c r="A17" s="74" t="s">
        <v>50</v>
      </c>
      <c r="B17" s="8">
        <v>41108</v>
      </c>
      <c r="C17" s="74" t="s">
        <v>128</v>
      </c>
      <c r="D17" s="19">
        <v>2</v>
      </c>
      <c r="E17" s="19">
        <v>7</v>
      </c>
      <c r="F17" s="14">
        <v>100</v>
      </c>
      <c r="H17" s="2">
        <f t="shared" si="0"/>
        <v>240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100</v>
      </c>
      <c r="P17" s="2">
        <f t="shared" si="5"/>
        <v>240</v>
      </c>
      <c r="Q17" s="19">
        <f t="shared" si="6"/>
        <v>1</v>
      </c>
      <c r="R17" s="6">
        <f t="shared" si="7"/>
        <v>1</v>
      </c>
      <c r="S17" s="19">
        <v>7</v>
      </c>
      <c r="T17" s="2">
        <v>4.8</v>
      </c>
      <c r="U17" s="2">
        <v>3.8</v>
      </c>
      <c r="V17" s="19">
        <v>6</v>
      </c>
      <c r="W17" s="2">
        <v>4.5999999999999996</v>
      </c>
      <c r="X17" s="43"/>
      <c r="Y17" s="49">
        <v>1</v>
      </c>
    </row>
    <row r="18" spans="1:25">
      <c r="A18" s="74" t="s">
        <v>51</v>
      </c>
      <c r="B18" s="8">
        <v>41108</v>
      </c>
      <c r="C18" s="74" t="s">
        <v>128</v>
      </c>
      <c r="D18" s="19">
        <v>4</v>
      </c>
      <c r="E18" s="19">
        <v>2</v>
      </c>
      <c r="F18" s="14">
        <v>100</v>
      </c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100</v>
      </c>
      <c r="P18" s="2">
        <f t="shared" si="5"/>
        <v>0</v>
      </c>
      <c r="Q18" s="19">
        <f t="shared" si="6"/>
        <v>1</v>
      </c>
      <c r="R18" s="6">
        <f t="shared" si="7"/>
        <v>0</v>
      </c>
      <c r="S18" s="19">
        <v>4</v>
      </c>
      <c r="T18" s="2">
        <v>17</v>
      </c>
      <c r="U18" s="2">
        <v>8.4</v>
      </c>
      <c r="V18" s="19">
        <v>3</v>
      </c>
      <c r="W18" s="2">
        <v>7.2</v>
      </c>
      <c r="X18" s="43"/>
      <c r="Y18" s="49">
        <v>1</v>
      </c>
    </row>
    <row r="19" spans="1:25">
      <c r="A19" s="74" t="s">
        <v>52</v>
      </c>
      <c r="B19" s="8">
        <v>41108</v>
      </c>
      <c r="C19" s="74" t="s">
        <v>128</v>
      </c>
      <c r="D19" s="19">
        <v>6</v>
      </c>
      <c r="E19" s="19">
        <v>8</v>
      </c>
      <c r="F19" s="14">
        <v>100</v>
      </c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100</v>
      </c>
      <c r="P19" s="2">
        <f t="shared" si="5"/>
        <v>0</v>
      </c>
      <c r="Q19" s="19">
        <f t="shared" si="6"/>
        <v>1</v>
      </c>
      <c r="R19" s="6">
        <f t="shared" si="7"/>
        <v>0</v>
      </c>
      <c r="S19" s="19">
        <v>3</v>
      </c>
      <c r="T19" s="2">
        <v>10.199999999999999</v>
      </c>
      <c r="U19" s="2">
        <v>5.4</v>
      </c>
      <c r="V19" s="19">
        <v>9</v>
      </c>
      <c r="W19" s="2">
        <v>8.8000000000000007</v>
      </c>
      <c r="X19" s="43"/>
      <c r="Y19" s="49">
        <v>1</v>
      </c>
    </row>
    <row r="20" spans="1:25">
      <c r="A20" s="74" t="s">
        <v>53</v>
      </c>
      <c r="B20" s="8">
        <v>41110</v>
      </c>
      <c r="C20" s="74" t="s">
        <v>128</v>
      </c>
      <c r="D20" s="19">
        <v>3</v>
      </c>
      <c r="E20" s="19">
        <v>1</v>
      </c>
      <c r="F20" s="14">
        <v>60</v>
      </c>
      <c r="G20" s="14">
        <v>40</v>
      </c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100</v>
      </c>
      <c r="P20" s="2">
        <f t="shared" si="5"/>
        <v>0</v>
      </c>
      <c r="Q20" s="19">
        <f t="shared" si="6"/>
        <v>1</v>
      </c>
      <c r="R20" s="6">
        <f t="shared" si="7"/>
        <v>0</v>
      </c>
      <c r="S20" s="19">
        <v>6</v>
      </c>
      <c r="T20" s="2">
        <v>11</v>
      </c>
      <c r="U20" s="2">
        <v>4.4000000000000004</v>
      </c>
      <c r="V20" s="19">
        <v>4</v>
      </c>
      <c r="W20" s="2">
        <v>3.4</v>
      </c>
      <c r="X20" s="43"/>
      <c r="Y20" s="49">
        <v>1</v>
      </c>
    </row>
    <row r="21" spans="1:25">
      <c r="A21" s="74" t="s">
        <v>54</v>
      </c>
      <c r="B21" s="8">
        <v>41110</v>
      </c>
      <c r="C21" s="74" t="s">
        <v>128</v>
      </c>
      <c r="D21" s="19">
        <v>6</v>
      </c>
      <c r="E21" s="19">
        <v>7</v>
      </c>
      <c r="F21" s="14">
        <v>100</v>
      </c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100</v>
      </c>
      <c r="P21" s="2">
        <f t="shared" si="5"/>
        <v>0</v>
      </c>
      <c r="Q21" s="19">
        <f t="shared" si="6"/>
        <v>1</v>
      </c>
      <c r="R21" s="6">
        <f t="shared" si="7"/>
        <v>0</v>
      </c>
      <c r="S21" s="19">
        <v>9</v>
      </c>
      <c r="T21" s="2">
        <v>19.399999999999999</v>
      </c>
      <c r="U21" s="2">
        <v>9.1999999999999993</v>
      </c>
      <c r="V21" s="19">
        <v>7</v>
      </c>
      <c r="W21" s="2">
        <v>4.5999999999999996</v>
      </c>
      <c r="X21" s="43"/>
      <c r="Y21" s="49">
        <v>1</v>
      </c>
    </row>
    <row r="22" spans="1:25">
      <c r="A22" s="74" t="s">
        <v>55</v>
      </c>
      <c r="B22" s="8">
        <v>41117</v>
      </c>
      <c r="C22" s="74" t="s">
        <v>128</v>
      </c>
      <c r="D22" s="19">
        <v>2</v>
      </c>
      <c r="E22" s="19">
        <v>2</v>
      </c>
      <c r="F22" s="14">
        <v>80</v>
      </c>
      <c r="G22" s="14">
        <v>20</v>
      </c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100</v>
      </c>
      <c r="P22" s="2">
        <f t="shared" si="5"/>
        <v>0</v>
      </c>
      <c r="Q22" s="19">
        <f t="shared" si="6"/>
        <v>1</v>
      </c>
      <c r="R22" s="6">
        <f t="shared" si="7"/>
        <v>0</v>
      </c>
      <c r="S22" s="19">
        <v>9</v>
      </c>
      <c r="T22" s="2">
        <v>19.2</v>
      </c>
      <c r="U22" s="2">
        <v>7.4</v>
      </c>
      <c r="V22" s="19">
        <v>5</v>
      </c>
      <c r="W22" s="2">
        <v>4.2</v>
      </c>
      <c r="X22" s="43"/>
      <c r="Y22" s="49">
        <v>1</v>
      </c>
    </row>
    <row r="23" spans="1:25">
      <c r="A23" s="74" t="s">
        <v>56</v>
      </c>
      <c r="B23" s="8">
        <v>41117</v>
      </c>
      <c r="C23" s="74" t="s">
        <v>128</v>
      </c>
      <c r="D23" s="19">
        <v>7</v>
      </c>
      <c r="E23" s="19">
        <v>1</v>
      </c>
      <c r="F23" s="14">
        <v>100</v>
      </c>
      <c r="H23" s="2">
        <f t="shared" si="0"/>
        <v>140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100</v>
      </c>
      <c r="P23" s="2">
        <f t="shared" si="5"/>
        <v>140</v>
      </c>
      <c r="Q23" s="19">
        <f t="shared" si="6"/>
        <v>1</v>
      </c>
      <c r="R23" s="6">
        <f t="shared" si="7"/>
        <v>1</v>
      </c>
      <c r="S23" s="19">
        <v>1</v>
      </c>
      <c r="T23" s="2">
        <v>2.8</v>
      </c>
      <c r="U23" s="2">
        <v>2.4</v>
      </c>
      <c r="V23" s="19">
        <v>3</v>
      </c>
      <c r="W23" s="2">
        <v>6</v>
      </c>
      <c r="X23" s="43"/>
      <c r="Y23" s="49">
        <v>1</v>
      </c>
    </row>
    <row r="24" spans="1:25">
      <c r="A24" s="74" t="s">
        <v>57</v>
      </c>
      <c r="B24" s="8">
        <v>41117</v>
      </c>
      <c r="C24" s="74" t="s">
        <v>128</v>
      </c>
      <c r="D24" s="19">
        <v>8</v>
      </c>
      <c r="E24" s="19">
        <v>4</v>
      </c>
      <c r="F24" s="14">
        <v>100</v>
      </c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100</v>
      </c>
      <c r="P24" s="2">
        <f t="shared" si="5"/>
        <v>0</v>
      </c>
      <c r="Q24" s="19">
        <f t="shared" si="6"/>
        <v>1</v>
      </c>
      <c r="R24" s="6">
        <f t="shared" si="7"/>
        <v>0</v>
      </c>
      <c r="S24" s="19">
        <v>1</v>
      </c>
      <c r="T24" s="2">
        <v>5.8</v>
      </c>
      <c r="U24" s="2">
        <v>3.6</v>
      </c>
      <c r="V24" s="19">
        <v>11</v>
      </c>
      <c r="W24" s="2">
        <v>5</v>
      </c>
      <c r="X24" s="43"/>
      <c r="Y24" s="49">
        <v>1</v>
      </c>
    </row>
    <row r="25" spans="1:25">
      <c r="A25" s="74" t="s">
        <v>58</v>
      </c>
      <c r="B25" s="8">
        <v>41117</v>
      </c>
      <c r="C25" s="74" t="s">
        <v>133</v>
      </c>
      <c r="D25" s="19">
        <v>1</v>
      </c>
      <c r="E25" s="19">
        <v>3</v>
      </c>
      <c r="F25" s="14">
        <v>100</v>
      </c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100</v>
      </c>
      <c r="P25" s="2">
        <f t="shared" si="5"/>
        <v>0</v>
      </c>
      <c r="Q25" s="19">
        <f t="shared" si="6"/>
        <v>1</v>
      </c>
      <c r="R25" s="6">
        <f t="shared" si="7"/>
        <v>0</v>
      </c>
      <c r="S25" s="19">
        <v>4</v>
      </c>
      <c r="T25" s="2">
        <v>10.8</v>
      </c>
      <c r="U25" s="2">
        <v>5.5</v>
      </c>
      <c r="V25" s="19">
        <v>1</v>
      </c>
      <c r="W25" s="2">
        <v>7.2</v>
      </c>
      <c r="X25" s="43"/>
      <c r="Y25" s="49">
        <v>1</v>
      </c>
    </row>
    <row r="26" spans="1:25">
      <c r="A26" s="74" t="s">
        <v>59</v>
      </c>
      <c r="B26" s="8">
        <v>41117</v>
      </c>
      <c r="C26" s="74" t="s">
        <v>133</v>
      </c>
      <c r="D26" s="19">
        <v>5</v>
      </c>
      <c r="E26" s="19">
        <v>13</v>
      </c>
      <c r="G26" s="14">
        <v>100</v>
      </c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100</v>
      </c>
      <c r="P26" s="2">
        <f t="shared" si="5"/>
        <v>0</v>
      </c>
      <c r="Q26" s="19">
        <f t="shared" si="6"/>
        <v>1</v>
      </c>
      <c r="R26" s="6">
        <f t="shared" si="7"/>
        <v>0</v>
      </c>
      <c r="S26" s="19">
        <v>10</v>
      </c>
      <c r="T26" s="2">
        <v>11.4</v>
      </c>
      <c r="U26" s="2">
        <v>5.7</v>
      </c>
      <c r="V26" s="19">
        <v>14</v>
      </c>
      <c r="W26" s="2">
        <v>5.2</v>
      </c>
      <c r="X26" s="43"/>
      <c r="Y26" s="49">
        <v>1</v>
      </c>
    </row>
    <row r="27" spans="1:25">
      <c r="A27" s="74" t="s">
        <v>60</v>
      </c>
      <c r="B27" s="8">
        <v>41119</v>
      </c>
      <c r="C27" s="74" t="s">
        <v>128</v>
      </c>
      <c r="D27" s="19">
        <v>4</v>
      </c>
      <c r="E27" s="19">
        <v>3</v>
      </c>
      <c r="F27" s="14">
        <v>100</v>
      </c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100</v>
      </c>
      <c r="P27" s="2">
        <f t="shared" si="5"/>
        <v>0</v>
      </c>
      <c r="Q27" s="19">
        <f t="shared" si="6"/>
        <v>1</v>
      </c>
      <c r="R27" s="6">
        <f t="shared" si="7"/>
        <v>0</v>
      </c>
      <c r="S27" s="19">
        <v>1</v>
      </c>
      <c r="T27" s="2">
        <v>12.8</v>
      </c>
      <c r="U27" s="2">
        <v>6.2</v>
      </c>
      <c r="V27" s="19">
        <v>6</v>
      </c>
      <c r="W27" s="2">
        <v>7.6</v>
      </c>
      <c r="X27" s="43"/>
      <c r="Y27" s="49">
        <v>1</v>
      </c>
    </row>
    <row r="28" spans="1:25">
      <c r="A28" s="74" t="s">
        <v>61</v>
      </c>
      <c r="B28" s="8">
        <v>41119</v>
      </c>
      <c r="C28" s="74" t="s">
        <v>133</v>
      </c>
      <c r="D28" s="19">
        <v>7</v>
      </c>
      <c r="E28" s="19">
        <v>7</v>
      </c>
      <c r="F28" s="14">
        <v>100</v>
      </c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100</v>
      </c>
      <c r="P28" s="2">
        <f t="shared" si="5"/>
        <v>0</v>
      </c>
      <c r="Q28" s="19">
        <f t="shared" si="6"/>
        <v>1</v>
      </c>
      <c r="R28" s="6">
        <f t="shared" si="7"/>
        <v>0</v>
      </c>
      <c r="S28" s="19">
        <v>3</v>
      </c>
      <c r="T28" s="2">
        <v>36</v>
      </c>
      <c r="U28" s="2">
        <v>14.8</v>
      </c>
      <c r="V28" s="19">
        <v>5</v>
      </c>
      <c r="W28" s="2">
        <v>32.799999999999997</v>
      </c>
      <c r="X28" s="43"/>
      <c r="Y28" s="49">
        <v>1</v>
      </c>
    </row>
    <row r="29" spans="1:25">
      <c r="A29" s="74" t="s">
        <v>62</v>
      </c>
      <c r="B29" s="8">
        <v>41119</v>
      </c>
      <c r="C29" s="74" t="s">
        <v>133</v>
      </c>
      <c r="D29" s="19">
        <v>9</v>
      </c>
      <c r="E29" s="19">
        <v>2</v>
      </c>
      <c r="F29" s="14">
        <v>100</v>
      </c>
      <c r="H29" s="2">
        <f t="shared" si="0"/>
        <v>780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100</v>
      </c>
      <c r="P29" s="2">
        <f t="shared" si="5"/>
        <v>780</v>
      </c>
      <c r="Q29" s="19">
        <f t="shared" si="6"/>
        <v>1</v>
      </c>
      <c r="R29" s="6">
        <f t="shared" si="7"/>
        <v>1</v>
      </c>
      <c r="S29" s="19">
        <v>2</v>
      </c>
      <c r="T29" s="2">
        <v>15.6</v>
      </c>
      <c r="U29" s="2">
        <v>7.8</v>
      </c>
      <c r="V29" s="19">
        <v>3</v>
      </c>
      <c r="W29" s="2">
        <v>8.8000000000000007</v>
      </c>
      <c r="X29" s="43"/>
      <c r="Y29" s="49">
        <v>1</v>
      </c>
    </row>
    <row r="30" spans="1:25">
      <c r="A30" s="74" t="s">
        <v>63</v>
      </c>
      <c r="B30" s="8">
        <v>41119</v>
      </c>
      <c r="C30" s="74" t="s">
        <v>103</v>
      </c>
      <c r="D30" s="19">
        <v>4</v>
      </c>
      <c r="E30" s="19">
        <v>1</v>
      </c>
      <c r="F30" s="14">
        <v>100</v>
      </c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100</v>
      </c>
      <c r="P30" s="2">
        <f t="shared" si="5"/>
        <v>0</v>
      </c>
      <c r="Q30" s="19">
        <f t="shared" si="6"/>
        <v>1</v>
      </c>
      <c r="R30" s="6">
        <f t="shared" si="7"/>
        <v>0</v>
      </c>
      <c r="S30" s="19">
        <v>6</v>
      </c>
      <c r="T30" s="2">
        <v>5.8</v>
      </c>
      <c r="U30" s="2">
        <v>3.2</v>
      </c>
      <c r="V30" s="19">
        <v>8</v>
      </c>
      <c r="W30" s="2">
        <v>3.6</v>
      </c>
      <c r="X30" s="43"/>
      <c r="Y30" s="49">
        <v>1</v>
      </c>
    </row>
    <row r="31" spans="1:25">
      <c r="A31" s="74" t="s">
        <v>64</v>
      </c>
      <c r="B31" s="8"/>
      <c r="C31" s="74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74" t="s">
        <v>65</v>
      </c>
      <c r="B32" s="8"/>
      <c r="C32" s="74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74" t="s">
        <v>66</v>
      </c>
      <c r="B33" s="8"/>
      <c r="C33" s="74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74" t="s">
        <v>67</v>
      </c>
      <c r="B34" s="8"/>
      <c r="C34" s="74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1540</v>
      </c>
      <c r="G36" s="14">
        <f>SUM(G5:G35)</f>
        <v>460</v>
      </c>
      <c r="H36" s="14">
        <f>SUM(H5:H35)</f>
        <v>1335</v>
      </c>
      <c r="I36" s="14">
        <f>SUM(I5:I35)</f>
        <v>100</v>
      </c>
      <c r="J36" s="76"/>
      <c r="K36" s="2">
        <f t="shared" ref="K36:N36" si="8">SUM(K5:K35)</f>
        <v>0</v>
      </c>
      <c r="L36" s="14">
        <f t="shared" si="8"/>
        <v>0</v>
      </c>
      <c r="M36" s="14">
        <f t="shared" si="8"/>
        <v>0</v>
      </c>
      <c r="N36" s="14">
        <f t="shared" si="8"/>
        <v>0</v>
      </c>
      <c r="O36" s="17">
        <f>SUM(O5:O35)</f>
        <v>2000</v>
      </c>
      <c r="P36" s="2">
        <f>SUM(P5:P35)</f>
        <v>1435</v>
      </c>
      <c r="Q36" s="19">
        <f>SUM(Q5:Q35)</f>
        <v>20</v>
      </c>
      <c r="R36" s="19">
        <f>SUM(R5:R35)</f>
        <v>4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1435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1540</v>
      </c>
      <c r="L39" s="14">
        <f>G36+L36</f>
        <v>460</v>
      </c>
      <c r="M39" s="14">
        <f>O36</f>
        <v>2000</v>
      </c>
      <c r="O39" s="21" t="s">
        <v>22</v>
      </c>
      <c r="P39" s="23">
        <f>IF(R36=0,0,R36/Q36)</f>
        <v>0.2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1335</v>
      </c>
      <c r="L40" s="80">
        <f>I36+N36</f>
        <v>100</v>
      </c>
      <c r="M40" s="80">
        <f>P36</f>
        <v>1435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-205</v>
      </c>
      <c r="L41" s="14">
        <f>L40-L39</f>
        <v>-360</v>
      </c>
      <c r="M41" s="14">
        <f>M40-M39</f>
        <v>-565</v>
      </c>
      <c r="O41" s="21" t="s">
        <v>26</v>
      </c>
      <c r="P41" s="22">
        <f>P38*P39</f>
        <v>287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-0.13311688311688311</v>
      </c>
      <c r="L42" s="82">
        <f>L41/MAX(1,L39)</f>
        <v>-0.78260869565217395</v>
      </c>
      <c r="M42" s="82">
        <f>M41/MAX(1,M39)</f>
        <v>-0.28249999999999997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74" t="s">
        <v>9</v>
      </c>
      <c r="B46" s="8">
        <v>41098</v>
      </c>
      <c r="C46" s="74" t="s">
        <v>86</v>
      </c>
      <c r="D46" s="19">
        <v>7</v>
      </c>
      <c r="E46" s="19">
        <v>6</v>
      </c>
      <c r="F46" s="14">
        <v>50</v>
      </c>
      <c r="G46" s="14">
        <v>50</v>
      </c>
      <c r="H46" s="2">
        <f t="shared" ref="H46:H51" si="9">IF(E46=S46,F46/2*MIN(T46,42),0)*Y46</f>
        <v>0</v>
      </c>
      <c r="I46" s="2">
        <f t="shared" ref="I46:I51" si="10">IF(E46=S46,G46/2*MIN(U46,22),IF(E46=V46,G46/2*MIN(W46,22),0))*Y46</f>
        <v>0</v>
      </c>
      <c r="J46" s="19"/>
      <c r="K46" s="14"/>
      <c r="M46" s="2">
        <f t="shared" ref="M46:M51" si="11">IF(J46=S46,K46/2*MIN(T46,42),0)*Y46</f>
        <v>0</v>
      </c>
      <c r="N46" s="2">
        <f t="shared" ref="N46:N51" si="12">IF(J46=S46,L46/2*MIN(U46,22),IF(J46=V46,L46/2*MIN(W46,22),0))*Y46</f>
        <v>0</v>
      </c>
      <c r="O46" s="17">
        <f t="shared" ref="O46:O51" si="13">F46+G46+K46+L46</f>
        <v>100</v>
      </c>
      <c r="P46" s="2">
        <f t="shared" ref="P46:P51" si="14">(H46+I46+M46+N46)</f>
        <v>0</v>
      </c>
      <c r="Q46" s="19">
        <f t="shared" ref="Q46:Q51" si="15">IF(B46&gt;1/1/2000,1,0)</f>
        <v>1</v>
      </c>
      <c r="R46" s="6">
        <f t="shared" ref="R46:R51" si="16">IF(H46&gt;0,1,IF(I46&gt;0,1,IF(M46&gt;0,1,IF(N46&gt;0,1,0))))</f>
        <v>0</v>
      </c>
      <c r="S46" s="19">
        <v>5</v>
      </c>
      <c r="T46" s="2">
        <v>44.4</v>
      </c>
      <c r="U46" s="2">
        <v>19</v>
      </c>
      <c r="V46" s="19">
        <v>2</v>
      </c>
      <c r="W46" s="2">
        <v>4.4000000000000004</v>
      </c>
      <c r="X46" s="43"/>
      <c r="Y46" s="49">
        <v>1</v>
      </c>
    </row>
    <row r="47" spans="1:25">
      <c r="A47" s="74" t="s">
        <v>39</v>
      </c>
      <c r="B47" s="8">
        <v>41098</v>
      </c>
      <c r="C47" s="74" t="s">
        <v>86</v>
      </c>
      <c r="D47" s="19">
        <v>8</v>
      </c>
      <c r="E47" s="19">
        <v>7</v>
      </c>
      <c r="F47" s="14">
        <v>50</v>
      </c>
      <c r="G47" s="14">
        <v>50</v>
      </c>
      <c r="H47" s="2">
        <f t="shared" si="9"/>
        <v>0</v>
      </c>
      <c r="I47" s="2">
        <f t="shared" si="10"/>
        <v>65</v>
      </c>
      <c r="J47" s="19"/>
      <c r="K47" s="14"/>
      <c r="M47" s="2">
        <f t="shared" si="11"/>
        <v>0</v>
      </c>
      <c r="N47" s="2">
        <f t="shared" si="12"/>
        <v>0</v>
      </c>
      <c r="O47" s="17">
        <f t="shared" si="13"/>
        <v>100</v>
      </c>
      <c r="P47" s="2">
        <f t="shared" si="14"/>
        <v>65</v>
      </c>
      <c r="Q47" s="19">
        <f t="shared" si="15"/>
        <v>1</v>
      </c>
      <c r="R47" s="6">
        <f t="shared" si="16"/>
        <v>1</v>
      </c>
      <c r="S47" s="19">
        <v>8</v>
      </c>
      <c r="T47" s="2">
        <v>14.8</v>
      </c>
      <c r="U47" s="2">
        <v>4.8</v>
      </c>
      <c r="V47" s="19">
        <v>7</v>
      </c>
      <c r="W47" s="2">
        <v>2.6</v>
      </c>
      <c r="X47" s="43"/>
      <c r="Y47" s="49">
        <v>1</v>
      </c>
    </row>
    <row r="48" spans="1:25">
      <c r="A48" s="74" t="s">
        <v>40</v>
      </c>
      <c r="B48" s="8">
        <v>41103</v>
      </c>
      <c r="C48" s="74" t="s">
        <v>86</v>
      </c>
      <c r="D48" s="19">
        <v>7</v>
      </c>
      <c r="E48" s="19">
        <v>7</v>
      </c>
      <c r="F48" s="14">
        <v>100</v>
      </c>
      <c r="H48" s="2">
        <f t="shared" si="9"/>
        <v>0</v>
      </c>
      <c r="I48" s="2">
        <f t="shared" si="10"/>
        <v>0</v>
      </c>
      <c r="J48" s="19"/>
      <c r="K48" s="14"/>
      <c r="M48" s="2">
        <f t="shared" si="11"/>
        <v>0</v>
      </c>
      <c r="N48" s="2">
        <f t="shared" si="12"/>
        <v>0</v>
      </c>
      <c r="O48" s="17">
        <f t="shared" si="13"/>
        <v>100</v>
      </c>
      <c r="P48" s="2">
        <f t="shared" si="14"/>
        <v>0</v>
      </c>
      <c r="Q48" s="19">
        <f t="shared" si="15"/>
        <v>1</v>
      </c>
      <c r="R48" s="6">
        <f t="shared" si="16"/>
        <v>0</v>
      </c>
      <c r="S48" s="19">
        <v>8</v>
      </c>
      <c r="T48" s="2">
        <v>4.4000000000000004</v>
      </c>
      <c r="U48" s="2">
        <v>2.8</v>
      </c>
      <c r="V48" s="19">
        <v>3</v>
      </c>
      <c r="W48" s="2">
        <v>3.6</v>
      </c>
      <c r="X48" s="43"/>
      <c r="Y48" s="49">
        <v>1</v>
      </c>
    </row>
    <row r="49" spans="1:25">
      <c r="A49" s="74" t="s">
        <v>41</v>
      </c>
      <c r="B49" s="8">
        <v>41103</v>
      </c>
      <c r="C49" s="74" t="s">
        <v>86</v>
      </c>
      <c r="D49" s="19">
        <v>3</v>
      </c>
      <c r="E49" s="19">
        <v>3</v>
      </c>
      <c r="F49" s="14">
        <v>50</v>
      </c>
      <c r="G49" s="14">
        <v>50</v>
      </c>
      <c r="H49" s="2">
        <f t="shared" si="9"/>
        <v>130</v>
      </c>
      <c r="I49" s="2">
        <f t="shared" si="10"/>
        <v>75</v>
      </c>
      <c r="J49" s="19"/>
      <c r="K49" s="14"/>
      <c r="M49" s="2">
        <f t="shared" si="11"/>
        <v>0</v>
      </c>
      <c r="N49" s="2">
        <f t="shared" si="12"/>
        <v>0</v>
      </c>
      <c r="O49" s="17">
        <f t="shared" si="13"/>
        <v>100</v>
      </c>
      <c r="P49" s="2">
        <f t="shared" si="14"/>
        <v>205</v>
      </c>
      <c r="Q49" s="19">
        <f t="shared" si="15"/>
        <v>1</v>
      </c>
      <c r="R49" s="6">
        <f t="shared" si="16"/>
        <v>1</v>
      </c>
      <c r="S49" s="19">
        <v>3</v>
      </c>
      <c r="T49" s="2">
        <v>5.2</v>
      </c>
      <c r="U49" s="2">
        <v>3</v>
      </c>
      <c r="V49" s="19">
        <v>6</v>
      </c>
      <c r="W49" s="2">
        <v>6.2</v>
      </c>
      <c r="X49" s="43"/>
      <c r="Y49" s="49">
        <v>1</v>
      </c>
    </row>
    <row r="50" spans="1:25">
      <c r="A50" s="74" t="s">
        <v>42</v>
      </c>
      <c r="B50" s="8">
        <v>41104</v>
      </c>
      <c r="C50" s="74" t="s">
        <v>112</v>
      </c>
      <c r="D50" s="19">
        <v>6</v>
      </c>
      <c r="E50" s="19">
        <v>3</v>
      </c>
      <c r="F50" s="14">
        <v>50</v>
      </c>
      <c r="G50" s="14">
        <v>50</v>
      </c>
      <c r="H50" s="2">
        <f t="shared" si="9"/>
        <v>0</v>
      </c>
      <c r="I50" s="2">
        <f t="shared" si="10"/>
        <v>140</v>
      </c>
      <c r="J50" s="19"/>
      <c r="K50" s="14"/>
      <c r="M50" s="2">
        <f t="shared" si="11"/>
        <v>0</v>
      </c>
      <c r="N50" s="2">
        <f t="shared" si="12"/>
        <v>0</v>
      </c>
      <c r="O50" s="17">
        <f t="shared" si="13"/>
        <v>100</v>
      </c>
      <c r="P50" s="2">
        <f t="shared" si="14"/>
        <v>140</v>
      </c>
      <c r="Q50" s="19">
        <f t="shared" si="15"/>
        <v>1</v>
      </c>
      <c r="R50" s="6">
        <f t="shared" si="16"/>
        <v>1</v>
      </c>
      <c r="S50" s="19">
        <v>7</v>
      </c>
      <c r="T50" s="2">
        <v>11</v>
      </c>
      <c r="U50" s="2">
        <v>6</v>
      </c>
      <c r="V50" s="19">
        <v>3</v>
      </c>
      <c r="W50" s="2">
        <v>5.6</v>
      </c>
      <c r="X50" s="43"/>
      <c r="Y50" s="49">
        <v>1</v>
      </c>
    </row>
    <row r="51" spans="1:25">
      <c r="A51" s="74" t="s">
        <v>43</v>
      </c>
      <c r="B51" s="8">
        <v>41104</v>
      </c>
      <c r="C51" s="74" t="s">
        <v>112</v>
      </c>
      <c r="D51" s="19">
        <v>9</v>
      </c>
      <c r="E51" s="19">
        <v>8</v>
      </c>
      <c r="F51" s="14">
        <v>100</v>
      </c>
      <c r="H51" s="2">
        <f t="shared" si="9"/>
        <v>530</v>
      </c>
      <c r="I51" s="2">
        <f t="shared" si="10"/>
        <v>0</v>
      </c>
      <c r="J51" s="19"/>
      <c r="K51" s="14"/>
      <c r="M51" s="2">
        <f t="shared" si="11"/>
        <v>0</v>
      </c>
      <c r="N51" s="2">
        <f t="shared" si="12"/>
        <v>0</v>
      </c>
      <c r="O51" s="17">
        <f t="shared" si="13"/>
        <v>100</v>
      </c>
      <c r="P51" s="2">
        <f t="shared" si="14"/>
        <v>530</v>
      </c>
      <c r="Q51" s="19">
        <f t="shared" si="15"/>
        <v>1</v>
      </c>
      <c r="R51" s="6">
        <f t="shared" si="16"/>
        <v>1</v>
      </c>
      <c r="S51" s="19">
        <v>8</v>
      </c>
      <c r="T51" s="2">
        <v>10.6</v>
      </c>
      <c r="U51" s="2">
        <v>4.5999999999999996</v>
      </c>
      <c r="V51" s="19">
        <v>9</v>
      </c>
      <c r="W51" s="2">
        <v>3.2</v>
      </c>
      <c r="X51" s="43"/>
      <c r="Y51" s="49">
        <v>1</v>
      </c>
    </row>
    <row r="52" spans="1:25">
      <c r="S52" s="19"/>
      <c r="V52" s="19"/>
    </row>
    <row r="53" spans="1:25">
      <c r="S53" s="19"/>
      <c r="V53" s="19"/>
    </row>
    <row r="54" spans="1:25">
      <c r="S54" s="19"/>
      <c r="V54" s="19"/>
    </row>
    <row r="55" spans="1:25">
      <c r="S55" s="19"/>
      <c r="V55" s="19"/>
    </row>
    <row r="56" spans="1:25">
      <c r="S56" s="19"/>
      <c r="V56" s="19"/>
    </row>
    <row r="57" spans="1:25">
      <c r="S57" s="19"/>
      <c r="V57" s="19"/>
    </row>
    <row r="58" spans="1:25">
      <c r="S58" s="19"/>
      <c r="V58" s="19"/>
    </row>
    <row r="59" spans="1:25">
      <c r="S59" s="19"/>
      <c r="V59" s="19"/>
    </row>
    <row r="60" spans="1:25">
      <c r="S60" s="19"/>
      <c r="V60" s="19"/>
    </row>
    <row r="61" spans="1:25">
      <c r="S61" s="19"/>
      <c r="V61" s="19"/>
    </row>
    <row r="62" spans="1:25">
      <c r="S62" s="19"/>
      <c r="V62" s="19"/>
    </row>
    <row r="63" spans="1:25">
      <c r="S63" s="19"/>
      <c r="V63" s="19"/>
    </row>
    <row r="64" spans="1:25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56" priority="15" operator="lessThan">
      <formula>0</formula>
    </cfRule>
  </conditionalFormatting>
  <conditionalFormatting sqref="L45">
    <cfRule type="cellIs" dxfId="55" priority="14" operator="lessThan">
      <formula>0</formula>
    </cfRule>
  </conditionalFormatting>
  <conditionalFormatting sqref="M45">
    <cfRule type="cellIs" dxfId="54" priority="13" operator="lessThan">
      <formula>0</formula>
    </cfRule>
  </conditionalFormatting>
  <conditionalFormatting sqref="K45">
    <cfRule type="cellIs" dxfId="53" priority="12" operator="lessThan">
      <formula>0</formula>
    </cfRule>
  </conditionalFormatting>
  <conditionalFormatting sqref="L45">
    <cfRule type="cellIs" dxfId="52" priority="11" operator="lessThan">
      <formula>0</formula>
    </cfRule>
  </conditionalFormatting>
  <conditionalFormatting sqref="M45">
    <cfRule type="cellIs" dxfId="51" priority="10" operator="lessThan">
      <formula>0</formula>
    </cfRule>
  </conditionalFormatting>
  <conditionalFormatting sqref="K41">
    <cfRule type="cellIs" dxfId="50" priority="9" operator="lessThan">
      <formula>0</formula>
    </cfRule>
  </conditionalFormatting>
  <conditionalFormatting sqref="L41">
    <cfRule type="cellIs" dxfId="49" priority="8" operator="lessThan">
      <formula>0</formula>
    </cfRule>
  </conditionalFormatting>
  <conditionalFormatting sqref="M41">
    <cfRule type="cellIs" dxfId="48" priority="7" operator="lessThan">
      <formula>0</formula>
    </cfRule>
  </conditionalFormatting>
  <conditionalFormatting sqref="K42">
    <cfRule type="cellIs" dxfId="47" priority="6" operator="lessThan">
      <formula>0</formula>
    </cfRule>
  </conditionalFormatting>
  <conditionalFormatting sqref="L42">
    <cfRule type="cellIs" dxfId="46" priority="5" operator="lessThan">
      <formula>0</formula>
    </cfRule>
  </conditionalFormatting>
  <conditionalFormatting sqref="M42">
    <cfRule type="cellIs" dxfId="45" priority="4" operator="lessThan">
      <formula>0</formula>
    </cfRule>
  </conditionalFormatting>
  <conditionalFormatting sqref="L42">
    <cfRule type="cellIs" dxfId="44" priority="3" operator="lessThan">
      <formula>0</formula>
    </cfRule>
  </conditionalFormatting>
  <conditionalFormatting sqref="M42">
    <cfRule type="cellIs" dxfId="43" priority="2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Y136"/>
  <sheetViews>
    <sheetView topLeftCell="M1" zoomScaleNormal="100" workbookViewId="0">
      <selection activeCell="W17" sqref="W17"/>
    </sheetView>
  </sheetViews>
  <sheetFormatPr defaultRowHeight="15"/>
  <cols>
    <col min="1" max="1" width="7.7109375" style="92" customWidth="1"/>
    <col min="2" max="2" width="11.140625" customWidth="1"/>
    <col min="3" max="3" width="7.42578125" customWidth="1"/>
    <col min="4" max="4" width="7.140625" customWidth="1"/>
    <col min="5" max="5" width="8" style="92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2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92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 t="s">
        <v>148</v>
      </c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1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1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1" t="s">
        <v>33</v>
      </c>
      <c r="S4" s="10" t="s">
        <v>14</v>
      </c>
      <c r="T4" s="12" t="s">
        <v>6</v>
      </c>
      <c r="U4" s="12" t="s">
        <v>7</v>
      </c>
      <c r="V4" s="93" t="s">
        <v>14</v>
      </c>
      <c r="W4" s="12" t="s">
        <v>7</v>
      </c>
      <c r="X4" s="41" t="s">
        <v>23</v>
      </c>
      <c r="Y4" s="91" t="s">
        <v>38</v>
      </c>
    </row>
    <row r="5" spans="1:25">
      <c r="A5" s="92" t="s">
        <v>9</v>
      </c>
      <c r="B5" s="8">
        <v>41112</v>
      </c>
      <c r="C5" s="92" t="s">
        <v>133</v>
      </c>
      <c r="D5" s="19">
        <v>1</v>
      </c>
      <c r="E5" s="19">
        <v>4</v>
      </c>
      <c r="F5" s="14">
        <v>25</v>
      </c>
      <c r="G5" s="14">
        <v>25</v>
      </c>
      <c r="H5" s="2">
        <f>IF(E5=S5,F5/2*MIN(T5,42),0)*Y5</f>
        <v>0</v>
      </c>
      <c r="I5" s="2">
        <f>IF(E5=S5,G5/2*MIN(U5,22),IF(E5=V5,G5/2*MIN(W5,22),0))*Y5</f>
        <v>0</v>
      </c>
      <c r="J5" s="19">
        <v>5</v>
      </c>
      <c r="K5" s="14">
        <v>25</v>
      </c>
      <c r="L5" s="14">
        <v>25</v>
      </c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100</v>
      </c>
      <c r="P5" s="2">
        <f>(H5+I5+M5+N5)</f>
        <v>0</v>
      </c>
      <c r="Q5" s="19">
        <f>IF(B5&gt;1/1/2000,1,0)</f>
        <v>1</v>
      </c>
      <c r="R5" s="6">
        <f>IF(H5&gt;0,1,IF(I5&gt;0,1,IF(M5&gt;0,1,IF(N5&gt;0,1,0))))</f>
        <v>0</v>
      </c>
      <c r="S5" s="19">
        <v>1</v>
      </c>
      <c r="T5" s="2">
        <v>8.3000000000000007</v>
      </c>
      <c r="U5" s="2">
        <v>4.0999999999999996</v>
      </c>
      <c r="V5" s="19">
        <v>9</v>
      </c>
      <c r="W5" s="2">
        <v>4</v>
      </c>
      <c r="X5" s="43"/>
      <c r="Y5" s="49">
        <v>1</v>
      </c>
    </row>
    <row r="6" spans="1:25">
      <c r="A6" s="92" t="s">
        <v>39</v>
      </c>
      <c r="B6" s="8">
        <v>41112</v>
      </c>
      <c r="C6" s="92" t="s">
        <v>133</v>
      </c>
      <c r="D6" s="19">
        <v>9</v>
      </c>
      <c r="E6" s="19">
        <v>2</v>
      </c>
      <c r="F6" s="14">
        <v>25</v>
      </c>
      <c r="G6" s="14">
        <v>25</v>
      </c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>
        <v>8</v>
      </c>
      <c r="K6" s="14">
        <v>25</v>
      </c>
      <c r="L6" s="14">
        <v>25</v>
      </c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100</v>
      </c>
      <c r="P6" s="2">
        <f t="shared" ref="P6:P34" si="5">(H6+I6+M6+N6)</f>
        <v>0</v>
      </c>
      <c r="Q6" s="19">
        <f t="shared" ref="Q6:Q34" si="6">IF(B6&gt;1/1/2000,1,0)</f>
        <v>1</v>
      </c>
      <c r="R6" s="6">
        <f t="shared" ref="R6:R34" si="7">IF(H6&gt;0,1,IF(I6&gt;0,1,IF(M6&gt;0,1,IF(N6&gt;0,1,0))))</f>
        <v>0</v>
      </c>
      <c r="S6" s="19">
        <v>3</v>
      </c>
      <c r="T6" s="2">
        <v>5.6</v>
      </c>
      <c r="U6" s="2">
        <v>4</v>
      </c>
      <c r="V6" s="19">
        <v>1</v>
      </c>
      <c r="W6" s="2">
        <v>4.5</v>
      </c>
      <c r="X6" s="43"/>
      <c r="Y6" s="49">
        <v>1</v>
      </c>
    </row>
    <row r="7" spans="1:25">
      <c r="A7" s="92" t="s">
        <v>40</v>
      </c>
      <c r="B7" s="8">
        <v>41112</v>
      </c>
      <c r="C7" s="92" t="s">
        <v>133</v>
      </c>
      <c r="D7" s="19">
        <v>2</v>
      </c>
      <c r="E7" s="19">
        <v>6</v>
      </c>
      <c r="F7" s="14">
        <v>50</v>
      </c>
      <c r="H7" s="2">
        <f t="shared" si="0"/>
        <v>72.5</v>
      </c>
      <c r="I7" s="2">
        <f t="shared" si="1"/>
        <v>0</v>
      </c>
      <c r="J7" s="19">
        <v>5</v>
      </c>
      <c r="K7" s="14">
        <v>25</v>
      </c>
      <c r="L7" s="14">
        <v>25</v>
      </c>
      <c r="M7" s="2">
        <f t="shared" si="2"/>
        <v>0</v>
      </c>
      <c r="N7" s="2">
        <f t="shared" si="3"/>
        <v>0</v>
      </c>
      <c r="O7" s="17">
        <f t="shared" si="4"/>
        <v>100</v>
      </c>
      <c r="P7" s="2">
        <f t="shared" si="5"/>
        <v>72.5</v>
      </c>
      <c r="Q7" s="19">
        <f t="shared" si="6"/>
        <v>1</v>
      </c>
      <c r="R7" s="6">
        <f t="shared" si="7"/>
        <v>1</v>
      </c>
      <c r="S7" s="19">
        <v>6</v>
      </c>
      <c r="T7" s="2">
        <v>2.9</v>
      </c>
      <c r="U7" s="2">
        <v>2.5</v>
      </c>
      <c r="V7" s="19">
        <v>4</v>
      </c>
      <c r="W7" s="2">
        <v>10.8</v>
      </c>
      <c r="X7" s="43"/>
      <c r="Y7" s="49">
        <v>1</v>
      </c>
    </row>
    <row r="8" spans="1:25">
      <c r="A8" s="92" t="s">
        <v>41</v>
      </c>
      <c r="B8" s="8">
        <v>41113</v>
      </c>
      <c r="C8" s="92" t="s">
        <v>133</v>
      </c>
      <c r="D8" s="19">
        <v>1</v>
      </c>
      <c r="E8" s="19">
        <v>4</v>
      </c>
      <c r="F8" s="14">
        <v>50</v>
      </c>
      <c r="H8" s="2">
        <f t="shared" si="0"/>
        <v>0</v>
      </c>
      <c r="I8" s="2">
        <f t="shared" si="1"/>
        <v>0</v>
      </c>
      <c r="J8" s="19">
        <v>1</v>
      </c>
      <c r="K8" s="14">
        <v>50</v>
      </c>
      <c r="M8" s="2">
        <f t="shared" si="2"/>
        <v>260</v>
      </c>
      <c r="N8" s="2">
        <f t="shared" si="3"/>
        <v>0</v>
      </c>
      <c r="O8" s="17">
        <f t="shared" si="4"/>
        <v>100</v>
      </c>
      <c r="P8" s="2">
        <f t="shared" si="5"/>
        <v>260</v>
      </c>
      <c r="Q8" s="19">
        <f t="shared" si="6"/>
        <v>1</v>
      </c>
      <c r="R8" s="6">
        <f t="shared" si="7"/>
        <v>1</v>
      </c>
      <c r="S8" s="19">
        <v>1</v>
      </c>
      <c r="T8" s="2">
        <v>10.4</v>
      </c>
      <c r="U8" s="2">
        <v>5.3</v>
      </c>
      <c r="V8" s="19">
        <v>6</v>
      </c>
      <c r="W8" s="2">
        <v>4.0999999999999996</v>
      </c>
      <c r="X8" s="43"/>
      <c r="Y8" s="49">
        <v>1</v>
      </c>
    </row>
    <row r="9" spans="1:25">
      <c r="A9" s="92" t="s">
        <v>42</v>
      </c>
      <c r="B9" s="8">
        <v>41113</v>
      </c>
      <c r="C9" s="92" t="s">
        <v>133</v>
      </c>
      <c r="D9" s="19">
        <v>2</v>
      </c>
      <c r="E9" s="19">
        <v>4</v>
      </c>
      <c r="F9" s="14">
        <v>50</v>
      </c>
      <c r="H9" s="2">
        <f t="shared" si="0"/>
        <v>0</v>
      </c>
      <c r="I9" s="2">
        <f t="shared" si="1"/>
        <v>0</v>
      </c>
      <c r="J9" s="19">
        <v>1</v>
      </c>
      <c r="K9" s="14">
        <v>50</v>
      </c>
      <c r="M9" s="2">
        <f t="shared" si="2"/>
        <v>790</v>
      </c>
      <c r="N9" s="2">
        <f t="shared" si="3"/>
        <v>0</v>
      </c>
      <c r="O9" s="17">
        <f t="shared" si="4"/>
        <v>100</v>
      </c>
      <c r="P9" s="2">
        <f t="shared" si="5"/>
        <v>790</v>
      </c>
      <c r="Q9" s="19">
        <f t="shared" si="6"/>
        <v>1</v>
      </c>
      <c r="R9" s="6">
        <f t="shared" si="7"/>
        <v>1</v>
      </c>
      <c r="S9" s="19">
        <v>1</v>
      </c>
      <c r="T9" s="2">
        <v>31.6</v>
      </c>
      <c r="U9" s="2">
        <v>12.2</v>
      </c>
      <c r="V9" s="19">
        <v>7</v>
      </c>
      <c r="W9" s="2">
        <v>2.9</v>
      </c>
      <c r="X9" s="43"/>
      <c r="Y9" s="49">
        <v>1</v>
      </c>
    </row>
    <row r="10" spans="1:25">
      <c r="A10" s="92" t="s">
        <v>43</v>
      </c>
      <c r="B10" s="8">
        <v>41114</v>
      </c>
      <c r="C10" s="92" t="s">
        <v>158</v>
      </c>
      <c r="D10" s="19">
        <v>2</v>
      </c>
      <c r="E10" s="19">
        <v>8</v>
      </c>
      <c r="F10" s="14">
        <v>50</v>
      </c>
      <c r="H10" s="2">
        <f t="shared" si="0"/>
        <v>0</v>
      </c>
      <c r="I10" s="2">
        <f t="shared" si="1"/>
        <v>0</v>
      </c>
      <c r="J10" s="19">
        <v>2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4"/>
        <v>100</v>
      </c>
      <c r="P10" s="2">
        <f t="shared" si="5"/>
        <v>0</v>
      </c>
      <c r="Q10" s="19">
        <f t="shared" si="6"/>
        <v>1</v>
      </c>
      <c r="R10" s="6">
        <f t="shared" si="7"/>
        <v>0</v>
      </c>
      <c r="S10" s="19">
        <v>4</v>
      </c>
      <c r="T10" s="2">
        <v>18</v>
      </c>
      <c r="U10" s="2">
        <v>6.4</v>
      </c>
      <c r="V10" s="19">
        <v>6</v>
      </c>
      <c r="W10" s="2">
        <v>3.2</v>
      </c>
      <c r="X10" s="43"/>
      <c r="Y10" s="49">
        <v>1</v>
      </c>
    </row>
    <row r="11" spans="1:25">
      <c r="A11" s="92" t="s">
        <v>44</v>
      </c>
      <c r="B11" s="8">
        <v>41115</v>
      </c>
      <c r="C11" s="92" t="s">
        <v>158</v>
      </c>
      <c r="D11" s="19">
        <v>3</v>
      </c>
      <c r="E11" s="19">
        <v>5</v>
      </c>
      <c r="F11" s="14">
        <v>100</v>
      </c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100</v>
      </c>
      <c r="P11" s="2">
        <f t="shared" si="5"/>
        <v>0</v>
      </c>
      <c r="Q11" s="19">
        <f t="shared" si="6"/>
        <v>1</v>
      </c>
      <c r="R11" s="6">
        <f t="shared" si="7"/>
        <v>0</v>
      </c>
      <c r="S11" s="19">
        <v>8</v>
      </c>
      <c r="T11" s="2">
        <v>10.4</v>
      </c>
      <c r="U11" s="2">
        <v>3.8</v>
      </c>
      <c r="V11" s="19">
        <v>5</v>
      </c>
      <c r="W11" s="2">
        <v>2.6</v>
      </c>
      <c r="X11" s="43"/>
      <c r="Y11" s="49">
        <v>1</v>
      </c>
    </row>
    <row r="12" spans="1:25">
      <c r="A12" s="92" t="s">
        <v>45</v>
      </c>
      <c r="B12" s="8">
        <v>41115</v>
      </c>
      <c r="C12" s="92" t="s">
        <v>158</v>
      </c>
      <c r="D12" s="19">
        <v>8</v>
      </c>
      <c r="E12" s="19">
        <v>2</v>
      </c>
      <c r="F12" s="14">
        <v>50</v>
      </c>
      <c r="H12" s="2">
        <f t="shared" si="0"/>
        <v>0</v>
      </c>
      <c r="I12" s="2">
        <f t="shared" si="1"/>
        <v>0</v>
      </c>
      <c r="J12" s="19">
        <v>4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4"/>
        <v>100</v>
      </c>
      <c r="P12" s="2">
        <f t="shared" si="5"/>
        <v>0</v>
      </c>
      <c r="Q12" s="19">
        <f t="shared" si="6"/>
        <v>1</v>
      </c>
      <c r="R12" s="6">
        <f t="shared" si="7"/>
        <v>0</v>
      </c>
      <c r="S12" s="19">
        <v>7</v>
      </c>
      <c r="T12" s="2">
        <v>3.8</v>
      </c>
      <c r="U12" s="2">
        <v>3.4</v>
      </c>
      <c r="V12" s="19">
        <v>4</v>
      </c>
      <c r="W12" s="2">
        <v>5.8</v>
      </c>
      <c r="X12" s="43"/>
      <c r="Y12" s="49">
        <v>1</v>
      </c>
    </row>
    <row r="13" spans="1:25">
      <c r="A13" s="92" t="s">
        <v>46</v>
      </c>
      <c r="B13" s="8">
        <v>41116</v>
      </c>
      <c r="C13" s="92" t="s">
        <v>133</v>
      </c>
      <c r="D13" s="19">
        <v>6</v>
      </c>
      <c r="E13" s="19">
        <v>10</v>
      </c>
      <c r="F13" s="14">
        <v>100</v>
      </c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100</v>
      </c>
      <c r="P13" s="2">
        <f t="shared" si="5"/>
        <v>0</v>
      </c>
      <c r="Q13" s="19">
        <f t="shared" si="6"/>
        <v>1</v>
      </c>
      <c r="R13" s="6">
        <f t="shared" si="7"/>
        <v>0</v>
      </c>
      <c r="S13" s="19">
        <v>6</v>
      </c>
      <c r="T13" s="2">
        <v>5.5</v>
      </c>
      <c r="U13" s="2">
        <v>3.2</v>
      </c>
      <c r="V13" s="19">
        <v>9</v>
      </c>
      <c r="W13" s="2">
        <v>4.4000000000000004</v>
      </c>
      <c r="X13" s="43"/>
      <c r="Y13" s="49">
        <v>1</v>
      </c>
    </row>
    <row r="14" spans="1:25">
      <c r="A14" s="92" t="s">
        <v>47</v>
      </c>
      <c r="B14" s="8">
        <v>41116</v>
      </c>
      <c r="C14" s="92" t="s">
        <v>133</v>
      </c>
      <c r="D14" s="19">
        <v>8</v>
      </c>
      <c r="E14" s="19">
        <v>9</v>
      </c>
      <c r="F14" s="14">
        <v>100</v>
      </c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100</v>
      </c>
      <c r="P14" s="2">
        <f t="shared" si="5"/>
        <v>0</v>
      </c>
      <c r="Q14" s="19">
        <f t="shared" si="6"/>
        <v>1</v>
      </c>
      <c r="R14" s="6">
        <f t="shared" si="7"/>
        <v>0</v>
      </c>
      <c r="S14" s="19">
        <v>5</v>
      </c>
      <c r="T14" s="2">
        <v>12</v>
      </c>
      <c r="U14" s="2">
        <v>6.2</v>
      </c>
      <c r="V14" s="19">
        <v>10</v>
      </c>
      <c r="W14" s="2">
        <v>6.7</v>
      </c>
      <c r="X14" s="43"/>
      <c r="Y14" s="49">
        <v>1</v>
      </c>
    </row>
    <row r="15" spans="1:25">
      <c r="A15" s="92" t="s">
        <v>48</v>
      </c>
      <c r="B15" s="8">
        <v>41120</v>
      </c>
      <c r="C15" s="92" t="s">
        <v>133</v>
      </c>
      <c r="D15" s="19">
        <v>4</v>
      </c>
      <c r="E15" s="19">
        <v>9</v>
      </c>
      <c r="F15" s="14">
        <v>60</v>
      </c>
      <c r="H15" s="2">
        <f t="shared" si="0"/>
        <v>129</v>
      </c>
      <c r="I15" s="2">
        <f t="shared" si="1"/>
        <v>0</v>
      </c>
      <c r="J15" s="19">
        <v>6</v>
      </c>
      <c r="K15" s="14"/>
      <c r="L15" s="14">
        <v>40</v>
      </c>
      <c r="M15" s="2">
        <f t="shared" si="2"/>
        <v>0</v>
      </c>
      <c r="N15" s="2">
        <f t="shared" si="3"/>
        <v>174</v>
      </c>
      <c r="O15" s="17">
        <f t="shared" si="4"/>
        <v>100</v>
      </c>
      <c r="P15" s="2">
        <f t="shared" si="5"/>
        <v>303</v>
      </c>
      <c r="Q15" s="19">
        <f t="shared" si="6"/>
        <v>1</v>
      </c>
      <c r="R15" s="6">
        <f t="shared" si="7"/>
        <v>1</v>
      </c>
      <c r="S15" s="19">
        <v>9</v>
      </c>
      <c r="T15" s="2">
        <v>4.3</v>
      </c>
      <c r="U15" s="2">
        <v>2.8</v>
      </c>
      <c r="V15" s="19">
        <v>6</v>
      </c>
      <c r="W15" s="2">
        <v>8.6999999999999993</v>
      </c>
      <c r="X15" s="43"/>
      <c r="Y15" s="49">
        <v>1</v>
      </c>
    </row>
    <row r="16" spans="1:25">
      <c r="A16" s="92" t="s">
        <v>49</v>
      </c>
      <c r="B16" s="8">
        <v>41121</v>
      </c>
      <c r="C16" s="92" t="s">
        <v>168</v>
      </c>
      <c r="D16" s="19">
        <v>7</v>
      </c>
      <c r="E16" s="19">
        <v>4</v>
      </c>
      <c r="F16" s="14">
        <v>50</v>
      </c>
      <c r="H16" s="2">
        <f t="shared" si="0"/>
        <v>0</v>
      </c>
      <c r="I16" s="2">
        <f t="shared" si="1"/>
        <v>0</v>
      </c>
      <c r="J16" s="19">
        <v>7</v>
      </c>
      <c r="K16" s="14">
        <v>50</v>
      </c>
      <c r="M16" s="2">
        <f t="shared" si="2"/>
        <v>0</v>
      </c>
      <c r="N16" s="2">
        <f t="shared" si="3"/>
        <v>0</v>
      </c>
      <c r="O16" s="17">
        <f t="shared" si="4"/>
        <v>100</v>
      </c>
      <c r="P16" s="2">
        <f t="shared" si="5"/>
        <v>0</v>
      </c>
      <c r="Q16" s="19">
        <f t="shared" si="6"/>
        <v>1</v>
      </c>
      <c r="R16" s="6">
        <f t="shared" si="7"/>
        <v>0</v>
      </c>
      <c r="S16" s="19">
        <v>1</v>
      </c>
      <c r="T16" s="2">
        <v>7</v>
      </c>
      <c r="U16" s="2">
        <v>3.8</v>
      </c>
      <c r="V16" s="19">
        <v>3</v>
      </c>
      <c r="W16" s="2">
        <v>7.6</v>
      </c>
      <c r="X16" s="43"/>
      <c r="Y16" s="49">
        <v>1</v>
      </c>
    </row>
    <row r="17" spans="1:25">
      <c r="A17" s="92" t="s">
        <v>50</v>
      </c>
      <c r="B17" s="8"/>
      <c r="C17" s="92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>
      <c r="A18" s="92" t="s">
        <v>51</v>
      </c>
      <c r="B18" s="8"/>
      <c r="C18" s="92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>
      <c r="A19" s="92" t="s">
        <v>52</v>
      </c>
      <c r="B19" s="8"/>
      <c r="C19" s="92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>
      <c r="A20" s="92" t="s">
        <v>53</v>
      </c>
      <c r="B20" s="8"/>
      <c r="C20" s="92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>
      <c r="A21" s="92" t="s">
        <v>54</v>
      </c>
      <c r="B21" s="8"/>
      <c r="C21" s="92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>
      <c r="A22" s="92" t="s">
        <v>55</v>
      </c>
      <c r="B22" s="8"/>
      <c r="C22" s="92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>
      <c r="A23" s="92" t="s">
        <v>56</v>
      </c>
      <c r="B23" s="8"/>
      <c r="C23" s="92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>
      <c r="A24" s="92" t="s">
        <v>57</v>
      </c>
      <c r="B24" s="8"/>
      <c r="C24" s="92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>
      <c r="A25" s="92" t="s">
        <v>58</v>
      </c>
      <c r="B25" s="8"/>
      <c r="C25" s="92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92" t="s">
        <v>59</v>
      </c>
      <c r="B26" s="8"/>
      <c r="C26" s="92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92" t="s">
        <v>60</v>
      </c>
      <c r="B27" s="8"/>
      <c r="C27" s="92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92" t="s">
        <v>61</v>
      </c>
      <c r="B28" s="8"/>
      <c r="C28" s="92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92" t="s">
        <v>62</v>
      </c>
      <c r="B29" s="8"/>
      <c r="C29" s="92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92" t="s">
        <v>63</v>
      </c>
      <c r="B30" s="8"/>
      <c r="C30" s="92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92" t="s">
        <v>64</v>
      </c>
      <c r="B31" s="8"/>
      <c r="C31" s="92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92" t="s">
        <v>65</v>
      </c>
      <c r="B32" s="8"/>
      <c r="C32" s="92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92" t="s">
        <v>66</v>
      </c>
      <c r="B33" s="8"/>
      <c r="C33" s="92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92" t="s">
        <v>67</v>
      </c>
      <c r="B34" s="8"/>
      <c r="C34" s="92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B36" s="2" t="s">
        <v>20</v>
      </c>
      <c r="F36" s="14">
        <f>SUM(F5:F35)</f>
        <v>710</v>
      </c>
      <c r="G36" s="14">
        <f>SUM(G5:G35)</f>
        <v>50</v>
      </c>
      <c r="H36" s="14">
        <f>SUM(H5:H35)</f>
        <v>201.5</v>
      </c>
      <c r="I36" s="14">
        <f>SUM(I5:I35)</f>
        <v>0</v>
      </c>
      <c r="K36" s="2">
        <f t="shared" ref="K36:N36" si="8">SUM(K5:K35)</f>
        <v>300</v>
      </c>
      <c r="L36" s="14">
        <f t="shared" si="8"/>
        <v>140</v>
      </c>
      <c r="M36" s="14">
        <f t="shared" si="8"/>
        <v>1050</v>
      </c>
      <c r="N36" s="14">
        <f t="shared" si="8"/>
        <v>174</v>
      </c>
      <c r="O36" s="17">
        <f>SUM(O5:O35)</f>
        <v>1200</v>
      </c>
      <c r="P36" s="2">
        <f>SUM(P5:P35)</f>
        <v>1425.5</v>
      </c>
      <c r="Q36" s="19">
        <f>SUM(Q5:Q35)</f>
        <v>12</v>
      </c>
      <c r="R36" s="19">
        <f>SUM(R5:R35)</f>
        <v>4</v>
      </c>
      <c r="S36" s="19"/>
      <c r="V36" s="19"/>
    </row>
    <row r="37" spans="1:25">
      <c r="S37" s="19"/>
      <c r="V37" s="19"/>
    </row>
    <row r="38" spans="1:25"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2225.5</v>
      </c>
      <c r="S38" s="19"/>
      <c r="V38" s="19"/>
    </row>
    <row r="39" spans="1:25">
      <c r="A39" s="28"/>
      <c r="B39" s="27"/>
      <c r="I39" t="s">
        <v>121</v>
      </c>
      <c r="K39" s="14">
        <f>F36+K36</f>
        <v>1010</v>
      </c>
      <c r="L39" s="14">
        <f>G36+L36</f>
        <v>190</v>
      </c>
      <c r="M39" s="14">
        <f>O36</f>
        <v>1200</v>
      </c>
      <c r="O39" s="21" t="s">
        <v>22</v>
      </c>
      <c r="P39" s="23">
        <f>IF(R36=0,0,R36/Q36)</f>
        <v>0.33333333333333331</v>
      </c>
      <c r="S39" s="19"/>
      <c r="V39" s="19"/>
    </row>
    <row r="40" spans="1:25">
      <c r="I40" s="78" t="s">
        <v>32</v>
      </c>
      <c r="J40" s="79"/>
      <c r="K40" s="80">
        <f>H36+M36</f>
        <v>1251.5</v>
      </c>
      <c r="L40" s="80">
        <f>I36+N36</f>
        <v>174</v>
      </c>
      <c r="M40" s="80">
        <f>P36</f>
        <v>1425.5</v>
      </c>
      <c r="S40" s="19"/>
      <c r="V40" s="19"/>
    </row>
    <row r="41" spans="1:25">
      <c r="A41" s="122"/>
      <c r="B41" s="122"/>
      <c r="I41" t="s">
        <v>122</v>
      </c>
      <c r="K41" s="14">
        <f>K40-K39</f>
        <v>241.5</v>
      </c>
      <c r="L41" s="14">
        <f>L40-L39</f>
        <v>-16</v>
      </c>
      <c r="M41" s="14">
        <f>M40-M39</f>
        <v>225.5</v>
      </c>
      <c r="O41" s="21" t="s">
        <v>26</v>
      </c>
      <c r="P41" s="22">
        <f>P38*P39</f>
        <v>741.83333333333326</v>
      </c>
      <c r="S41" s="19"/>
      <c r="V41" s="19"/>
    </row>
    <row r="42" spans="1:25">
      <c r="I42" s="90" t="s">
        <v>123</v>
      </c>
      <c r="J42" s="81"/>
      <c r="K42" s="82">
        <f>K41/MAX(1,K39)</f>
        <v>0.2391089108910891</v>
      </c>
      <c r="L42" s="82">
        <f>L41/MAX(1,L39)</f>
        <v>-8.4210526315789472E-2</v>
      </c>
      <c r="M42" s="82">
        <f>M41/MAX(1,M39)</f>
        <v>0.18791666666666668</v>
      </c>
      <c r="S42" s="19"/>
      <c r="V42" s="19"/>
    </row>
    <row r="43" spans="1:25">
      <c r="B43" s="8"/>
      <c r="C43" s="92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B44" s="8"/>
      <c r="C44" s="92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N45" s="2"/>
      <c r="S45" s="19"/>
      <c r="V45" s="19"/>
      <c r="X45" s="43"/>
      <c r="Y45" s="49"/>
    </row>
    <row r="46" spans="1:25">
      <c r="B46" s="8"/>
      <c r="C46" s="92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1:22">
      <c r="S49" s="19"/>
      <c r="V49" s="19"/>
    </row>
    <row r="50" spans="11:22">
      <c r="K50" s="22" t="s">
        <v>20</v>
      </c>
      <c r="L50" s="21"/>
      <c r="M50" s="21"/>
      <c r="N50" s="21"/>
      <c r="O50" s="54"/>
      <c r="P50" s="22"/>
      <c r="Q50" s="55">
        <f>SUM(Q36:Q49)</f>
        <v>12</v>
      </c>
      <c r="R50" s="55">
        <f>SUM(R36:R49)</f>
        <v>4</v>
      </c>
      <c r="S50" s="19"/>
      <c r="V50" s="19"/>
    </row>
    <row r="51" spans="11:22">
      <c r="S51" s="19"/>
      <c r="V51" s="19"/>
    </row>
    <row r="52" spans="11:22">
      <c r="S52" s="19"/>
      <c r="V52" s="19"/>
    </row>
    <row r="53" spans="11:22">
      <c r="S53" s="19"/>
      <c r="V53" s="19"/>
    </row>
    <row r="54" spans="11:22">
      <c r="S54" s="19"/>
      <c r="V54" s="19"/>
    </row>
    <row r="55" spans="11:22">
      <c r="S55" s="19"/>
      <c r="V55" s="19"/>
    </row>
    <row r="56" spans="11:22">
      <c r="S56" s="19"/>
      <c r="V56" s="19"/>
    </row>
    <row r="57" spans="11:22">
      <c r="S57" s="19"/>
      <c r="V57" s="19"/>
    </row>
    <row r="58" spans="11:22">
      <c r="S58" s="19"/>
      <c r="V58" s="19"/>
    </row>
    <row r="59" spans="11:22">
      <c r="S59" s="19"/>
      <c r="V59" s="19"/>
    </row>
    <row r="60" spans="11:22">
      <c r="S60" s="19"/>
      <c r="V60" s="19"/>
    </row>
    <row r="61" spans="11:22">
      <c r="S61" s="19"/>
      <c r="V61" s="19"/>
    </row>
    <row r="62" spans="11:22">
      <c r="S62" s="19"/>
      <c r="V62" s="19"/>
    </row>
    <row r="63" spans="11:22">
      <c r="S63" s="19"/>
      <c r="V63" s="19"/>
    </row>
    <row r="64" spans="1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42" priority="14" operator="lessThan">
      <formula>0</formula>
    </cfRule>
  </conditionalFormatting>
  <conditionalFormatting sqref="L45">
    <cfRule type="cellIs" dxfId="41" priority="13" operator="lessThan">
      <formula>0</formula>
    </cfRule>
  </conditionalFormatting>
  <conditionalFormatting sqref="M45">
    <cfRule type="cellIs" dxfId="40" priority="12" operator="lessThan">
      <formula>0</formula>
    </cfRule>
  </conditionalFormatting>
  <conditionalFormatting sqref="K45">
    <cfRule type="cellIs" dxfId="39" priority="11" operator="lessThan">
      <formula>0</formula>
    </cfRule>
  </conditionalFormatting>
  <conditionalFormatting sqref="L45">
    <cfRule type="cellIs" dxfId="38" priority="10" operator="lessThan">
      <formula>0</formula>
    </cfRule>
  </conditionalFormatting>
  <conditionalFormatting sqref="M45">
    <cfRule type="cellIs" dxfId="37" priority="9" operator="lessThan">
      <formula>0</formula>
    </cfRule>
  </conditionalFormatting>
  <conditionalFormatting sqref="K41">
    <cfRule type="cellIs" dxfId="36" priority="8" operator="lessThan">
      <formula>0</formula>
    </cfRule>
  </conditionalFormatting>
  <conditionalFormatting sqref="L41">
    <cfRule type="cellIs" dxfId="35" priority="7" operator="lessThan">
      <formula>0</formula>
    </cfRule>
  </conditionalFormatting>
  <conditionalFormatting sqref="M41">
    <cfRule type="cellIs" dxfId="34" priority="6" operator="lessThan">
      <formula>0</formula>
    </cfRule>
  </conditionalFormatting>
  <conditionalFormatting sqref="K42">
    <cfRule type="cellIs" dxfId="33" priority="5" operator="lessThan">
      <formula>0</formula>
    </cfRule>
  </conditionalFormatting>
  <conditionalFormatting sqref="L42">
    <cfRule type="cellIs" dxfId="32" priority="4" operator="lessThan">
      <formula>0</formula>
    </cfRule>
  </conditionalFormatting>
  <conditionalFormatting sqref="M42">
    <cfRule type="cellIs" dxfId="31" priority="3" operator="lessThan">
      <formula>0</formula>
    </cfRule>
  </conditionalFormatting>
  <conditionalFormatting sqref="L42">
    <cfRule type="cellIs" dxfId="30" priority="2" operator="lessThan">
      <formula>0</formula>
    </cfRule>
  </conditionalFormatting>
  <conditionalFormatting sqref="M42">
    <cfRule type="cellIs" dxfId="29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D136"/>
  <sheetViews>
    <sheetView topLeftCell="A7" zoomScaleNormal="100" workbookViewId="0">
      <selection activeCell="E81" sqref="E81"/>
    </sheetView>
  </sheetViews>
  <sheetFormatPr defaultRowHeight="15"/>
  <cols>
    <col min="1" max="1" width="7.7109375" style="113" customWidth="1"/>
    <col min="2" max="2" width="11.140625" customWidth="1"/>
    <col min="3" max="3" width="7.42578125" customWidth="1"/>
    <col min="4" max="4" width="7.140625" customWidth="1"/>
    <col min="5" max="5" width="8" style="113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113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113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56" ht="18.75">
      <c r="A1" s="7" t="s">
        <v>0</v>
      </c>
      <c r="O1" s="24" t="s">
        <v>10</v>
      </c>
      <c r="P1" s="25" t="s">
        <v>163</v>
      </c>
      <c r="U1" s="11"/>
      <c r="V1" s="29"/>
      <c r="W1" s="11"/>
      <c r="AF1" s="7" t="s">
        <v>0</v>
      </c>
      <c r="AJ1" s="113"/>
      <c r="AK1" s="14"/>
      <c r="AL1" s="14"/>
      <c r="AM1" s="14"/>
      <c r="AN1" s="14"/>
      <c r="AO1" s="113"/>
      <c r="AP1" s="2"/>
      <c r="AQ1" s="14"/>
      <c r="AR1" s="14"/>
      <c r="AS1" s="14"/>
      <c r="AT1" s="24" t="s">
        <v>10</v>
      </c>
      <c r="AU1" s="25"/>
      <c r="AV1" s="19"/>
      <c r="AW1" s="6"/>
      <c r="AX1" s="113"/>
      <c r="AY1" s="2"/>
      <c r="AZ1" s="11"/>
      <c r="BA1" s="29"/>
      <c r="BB1" s="11"/>
      <c r="BD1" s="6"/>
    </row>
    <row r="2" spans="1:56">
      <c r="V2" s="123" t="s">
        <v>28</v>
      </c>
      <c r="W2" s="123"/>
      <c r="AF2" s="113"/>
      <c r="AJ2" s="113"/>
      <c r="AK2" s="14"/>
      <c r="AL2" s="14"/>
      <c r="AM2" s="14"/>
      <c r="AN2" s="14"/>
      <c r="AO2" s="113"/>
      <c r="AP2" s="2"/>
      <c r="AQ2" s="14"/>
      <c r="AR2" s="14"/>
      <c r="AS2" s="14"/>
      <c r="AT2" s="17"/>
      <c r="AU2" s="2"/>
      <c r="AV2" s="19"/>
      <c r="AW2" s="6"/>
      <c r="AX2" s="113"/>
      <c r="AY2" s="2"/>
      <c r="AZ2" s="2"/>
      <c r="BA2" s="123" t="s">
        <v>28</v>
      </c>
      <c r="BB2" s="123"/>
      <c r="BD2" s="6"/>
    </row>
    <row r="3" spans="1:56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112" t="s">
        <v>12</v>
      </c>
      <c r="S3" s="117" t="s">
        <v>8</v>
      </c>
      <c r="T3" s="130"/>
      <c r="U3" s="118"/>
      <c r="V3" s="117" t="s">
        <v>29</v>
      </c>
      <c r="W3" s="118"/>
      <c r="X3" s="35"/>
      <c r="Y3" s="112" t="s">
        <v>37</v>
      </c>
      <c r="AF3" s="10" t="s">
        <v>11</v>
      </c>
      <c r="AG3" s="31"/>
      <c r="AH3" s="32"/>
      <c r="AI3" s="10"/>
      <c r="AJ3" s="124" t="s">
        <v>13</v>
      </c>
      <c r="AK3" s="125"/>
      <c r="AL3" s="125"/>
      <c r="AM3" s="125"/>
      <c r="AN3" s="126"/>
      <c r="AO3" s="127" t="s">
        <v>17</v>
      </c>
      <c r="AP3" s="128"/>
      <c r="AQ3" s="128"/>
      <c r="AR3" s="128"/>
      <c r="AS3" s="129"/>
      <c r="AT3" s="16" t="s">
        <v>18</v>
      </c>
      <c r="AU3" s="33" t="s">
        <v>18</v>
      </c>
      <c r="AV3" s="34" t="s">
        <v>12</v>
      </c>
      <c r="AW3" s="112" t="s">
        <v>12</v>
      </c>
      <c r="AX3" s="117" t="s">
        <v>8</v>
      </c>
      <c r="AY3" s="130"/>
      <c r="AZ3" s="118"/>
      <c r="BA3" s="117" t="s">
        <v>29</v>
      </c>
      <c r="BB3" s="118"/>
      <c r="BC3" s="35"/>
      <c r="BD3" s="112" t="s">
        <v>37</v>
      </c>
    </row>
    <row r="4" spans="1:56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112" t="s">
        <v>33</v>
      </c>
      <c r="S4" s="10" t="s">
        <v>14</v>
      </c>
      <c r="T4" s="12" t="s">
        <v>6</v>
      </c>
      <c r="U4" s="12" t="s">
        <v>7</v>
      </c>
      <c r="V4" s="114" t="s">
        <v>14</v>
      </c>
      <c r="W4" s="12" t="s">
        <v>7</v>
      </c>
      <c r="X4" s="41" t="s">
        <v>23</v>
      </c>
      <c r="Y4" s="112" t="s">
        <v>38</v>
      </c>
      <c r="AF4" s="10" t="s">
        <v>12</v>
      </c>
      <c r="AG4" s="36" t="s">
        <v>3</v>
      </c>
      <c r="AH4" s="32" t="s">
        <v>4</v>
      </c>
      <c r="AI4" s="10" t="s">
        <v>5</v>
      </c>
      <c r="AJ4" s="37" t="s">
        <v>14</v>
      </c>
      <c r="AK4" s="38" t="s">
        <v>15</v>
      </c>
      <c r="AL4" s="38" t="s">
        <v>16</v>
      </c>
      <c r="AM4" s="38" t="s">
        <v>30</v>
      </c>
      <c r="AN4" s="38" t="s">
        <v>31</v>
      </c>
      <c r="AO4" s="32" t="s">
        <v>14</v>
      </c>
      <c r="AP4" s="39" t="s">
        <v>15</v>
      </c>
      <c r="AQ4" s="40" t="s">
        <v>16</v>
      </c>
      <c r="AR4" s="40" t="s">
        <v>30</v>
      </c>
      <c r="AS4" s="40" t="s">
        <v>31</v>
      </c>
      <c r="AT4" s="16" t="s">
        <v>19</v>
      </c>
      <c r="AU4" s="33" t="s">
        <v>32</v>
      </c>
      <c r="AV4" s="34" t="s">
        <v>34</v>
      </c>
      <c r="AW4" s="112" t="s">
        <v>33</v>
      </c>
      <c r="AX4" s="10" t="s">
        <v>14</v>
      </c>
      <c r="AY4" s="12" t="s">
        <v>6</v>
      </c>
      <c r="AZ4" s="12" t="s">
        <v>7</v>
      </c>
      <c r="BA4" s="114" t="s">
        <v>14</v>
      </c>
      <c r="BB4" s="12" t="s">
        <v>7</v>
      </c>
      <c r="BC4" s="41" t="s">
        <v>23</v>
      </c>
      <c r="BD4" s="112" t="s">
        <v>38</v>
      </c>
    </row>
    <row r="15" spans="1:56">
      <c r="A15" s="113" t="s">
        <v>150</v>
      </c>
      <c r="B15" s="8">
        <v>41117</v>
      </c>
      <c r="C15" s="113" t="s">
        <v>161</v>
      </c>
      <c r="D15" s="19">
        <v>7</v>
      </c>
      <c r="E15" s="19">
        <v>3</v>
      </c>
      <c r="F15" s="14">
        <v>50</v>
      </c>
      <c r="H15" s="2">
        <f>IF(E15=S15,F15/2*MIN(T15,42),0)*Y15</f>
        <v>0</v>
      </c>
      <c r="I15" s="2">
        <f>IF(E15=S15,G15/2*MIN(U15,22),IF(E15=V15,G15/2*MIN(W15,22),0))*Y15</f>
        <v>0</v>
      </c>
      <c r="J15" s="19">
        <v>6</v>
      </c>
      <c r="K15" s="14">
        <v>50</v>
      </c>
      <c r="M15" s="2">
        <f>IF(J15=S15,K15/2*MIN(T15,42),0)*Y15</f>
        <v>0</v>
      </c>
      <c r="N15" s="2">
        <f>IF(J15=S15,L15/2*MIN(U15,22),IF(J15=V15,L15/2*MIN(W15,22),0))*Y15</f>
        <v>0</v>
      </c>
      <c r="O15" s="17">
        <f>F15+G15+K15+L15</f>
        <v>100</v>
      </c>
      <c r="P15" s="2">
        <f>(H15+I15+M15+N15)</f>
        <v>0</v>
      </c>
      <c r="Q15" s="19">
        <f>IF(B15&gt;1/1/2000,1,0)</f>
        <v>1</v>
      </c>
      <c r="R15" s="6">
        <f>IF(H15&gt;0,1,IF(I15&gt;0,1,IF(M15&gt;0,1,IF(N15&gt;0,1,0))))</f>
        <v>0</v>
      </c>
      <c r="S15" s="19">
        <v>5</v>
      </c>
      <c r="T15" s="2">
        <v>18.5</v>
      </c>
      <c r="U15" s="2">
        <v>6.5</v>
      </c>
      <c r="V15" s="19">
        <v>9</v>
      </c>
      <c r="W15" s="2">
        <v>4.3</v>
      </c>
      <c r="X15" s="43"/>
      <c r="Y15" s="49">
        <v>1</v>
      </c>
      <c r="AF15" s="113" t="s">
        <v>48</v>
      </c>
      <c r="AG15" s="8"/>
      <c r="AH15" s="113"/>
      <c r="AI15" s="19"/>
      <c r="AJ15" s="19"/>
      <c r="AK15" s="14"/>
      <c r="AL15" s="14"/>
      <c r="AM15" s="2">
        <f t="shared" ref="AM15:AM34" si="0">IF(AJ15=AX15,AK15/2*MIN(AY15,42),0)*BD15</f>
        <v>0</v>
      </c>
      <c r="AN15" s="2">
        <f t="shared" ref="AN15:AN34" si="1">IF(AJ15=AX15,AL15/2*MIN(AZ15,22),IF(AJ15=BA15,AL15/2*MIN(BB15,22),0))*BD15</f>
        <v>0</v>
      </c>
      <c r="AO15" s="19"/>
      <c r="AP15" s="14"/>
      <c r="AQ15" s="14"/>
      <c r="AR15" s="2">
        <f t="shared" ref="AR15:AR34" si="2">IF(AO15=AX15,AP15/2*MIN(AY15,42),0)*BD15</f>
        <v>0</v>
      </c>
      <c r="AS15" s="2">
        <f t="shared" ref="AS15:AS34" si="3">IF(AO15=AX15,AQ15/2*MIN(AZ15,22),IF(AO15=BA15,AQ15/2*MIN(BB15,22),0))*BD15</f>
        <v>0</v>
      </c>
      <c r="AT15" s="17">
        <f t="shared" ref="AT15:AT34" si="4">AK15+AL15+AP15+AQ15</f>
        <v>0</v>
      </c>
      <c r="AU15" s="2">
        <f t="shared" ref="AU15:AU34" si="5">(AM15+AN15+AR15+AS15)</f>
        <v>0</v>
      </c>
      <c r="AV15" s="19">
        <f t="shared" ref="AV15:AV34" si="6">IF(AG15&gt;1/1/2000,1,0)</f>
        <v>0</v>
      </c>
      <c r="AW15" s="6">
        <f t="shared" ref="AW15:AW34" si="7">IF(AM15&gt;0,1,IF(AN15&gt;0,1,IF(AR15&gt;0,1,IF(AS15&gt;0,1,0))))</f>
        <v>0</v>
      </c>
      <c r="AX15" s="19"/>
      <c r="AY15" s="2"/>
      <c r="AZ15" s="2"/>
      <c r="BA15" s="19"/>
      <c r="BB15" s="2"/>
      <c r="BC15" s="43"/>
      <c r="BD15" s="49">
        <v>1</v>
      </c>
    </row>
    <row r="16" spans="1:56">
      <c r="A16" s="113" t="s">
        <v>151</v>
      </c>
      <c r="B16" s="8">
        <v>41117</v>
      </c>
      <c r="C16" s="113" t="s">
        <v>128</v>
      </c>
      <c r="D16" s="19">
        <v>6</v>
      </c>
      <c r="E16" s="19">
        <v>2</v>
      </c>
      <c r="F16" s="14">
        <v>50</v>
      </c>
      <c r="H16" s="2">
        <f>IF(E16=S16,F16/2*MIN(T16,42),0)*Y16</f>
        <v>0</v>
      </c>
      <c r="I16" s="2">
        <f>IF(E16=S16,G16/2*MIN(U16,22),IF(E16=V16,G16/2*MIN(W16,22),0))*Y16</f>
        <v>0</v>
      </c>
      <c r="J16" s="19">
        <v>8</v>
      </c>
      <c r="K16" s="14">
        <v>50</v>
      </c>
      <c r="M16" s="2">
        <f>IF(J16=S16,K16/2*MIN(T16,42),0)*Y16</f>
        <v>0</v>
      </c>
      <c r="N16" s="2">
        <f>IF(J16=S16,L16/2*MIN(U16,22),IF(J16=V16,L16/2*MIN(W16,22),0))*Y16</f>
        <v>0</v>
      </c>
      <c r="O16" s="17">
        <f>F16+G16+K16+L16</f>
        <v>100</v>
      </c>
      <c r="P16" s="2">
        <f>(H16+I16+M16+N16)</f>
        <v>0</v>
      </c>
      <c r="Q16" s="19">
        <f>IF(B16&gt;1/1/2000,1,0)</f>
        <v>1</v>
      </c>
      <c r="R16" s="6">
        <f>IF(H16&gt;0,1,IF(I16&gt;0,1,IF(M16&gt;0,1,IF(N16&gt;0,1,0))))</f>
        <v>0</v>
      </c>
      <c r="S16" s="19">
        <v>5</v>
      </c>
      <c r="T16" s="2">
        <v>13.3</v>
      </c>
      <c r="U16" s="2">
        <v>6.8</v>
      </c>
      <c r="V16" s="19">
        <v>6</v>
      </c>
      <c r="W16" s="2">
        <v>16</v>
      </c>
      <c r="X16" s="43"/>
      <c r="Y16" s="49">
        <v>1</v>
      </c>
      <c r="AF16" s="113" t="s">
        <v>49</v>
      </c>
      <c r="AG16" s="8"/>
      <c r="AH16" s="113"/>
      <c r="AI16" s="19"/>
      <c r="AJ16" s="19"/>
      <c r="AK16" s="14"/>
      <c r="AL16" s="14"/>
      <c r="AM16" s="2">
        <f t="shared" si="0"/>
        <v>0</v>
      </c>
      <c r="AN16" s="2">
        <f t="shared" si="1"/>
        <v>0</v>
      </c>
      <c r="AO16" s="19"/>
      <c r="AP16" s="14"/>
      <c r="AQ16" s="14"/>
      <c r="AR16" s="2">
        <f t="shared" si="2"/>
        <v>0</v>
      </c>
      <c r="AS16" s="2">
        <f t="shared" si="3"/>
        <v>0</v>
      </c>
      <c r="AT16" s="17">
        <f t="shared" si="4"/>
        <v>0</v>
      </c>
      <c r="AU16" s="2">
        <f t="shared" si="5"/>
        <v>0</v>
      </c>
      <c r="AV16" s="19">
        <f t="shared" si="6"/>
        <v>0</v>
      </c>
      <c r="AW16" s="6">
        <f t="shared" si="7"/>
        <v>0</v>
      </c>
      <c r="AX16" s="19"/>
      <c r="AY16" s="2"/>
      <c r="AZ16" s="2"/>
      <c r="BA16" s="19"/>
      <c r="BB16" s="2"/>
      <c r="BC16" s="43"/>
      <c r="BD16" s="49">
        <v>1</v>
      </c>
    </row>
    <row r="17" spans="1:56">
      <c r="A17" s="113" t="s">
        <v>152</v>
      </c>
      <c r="B17" s="8">
        <v>41118</v>
      </c>
      <c r="C17" s="113" t="s">
        <v>128</v>
      </c>
      <c r="D17" s="19">
        <v>5</v>
      </c>
      <c r="E17" s="19">
        <v>4</v>
      </c>
      <c r="F17" s="14">
        <v>50</v>
      </c>
      <c r="H17" s="2">
        <f t="shared" ref="H17:H23" si="8">IF(E17=S17,F17/2*MIN(T17,42),0)*Y17</f>
        <v>0</v>
      </c>
      <c r="I17" s="2">
        <f t="shared" ref="I17:I23" si="9">IF(E17=S17,G17/2*MIN(U17,22),IF(E17=V17,G17/2*MIN(W17,22),0))*Y17</f>
        <v>0</v>
      </c>
      <c r="J17" s="19">
        <v>6</v>
      </c>
      <c r="K17" s="14">
        <v>50</v>
      </c>
      <c r="M17" s="2">
        <f t="shared" ref="M17:M23" si="10">IF(J17=S17,K17/2*MIN(T17,42),0)*Y17</f>
        <v>0</v>
      </c>
      <c r="N17" s="2">
        <f t="shared" ref="N17:N23" si="11">IF(J17=S17,L17/2*MIN(U17,22),IF(J17=V17,L17/2*MIN(W17,22),0))*Y17</f>
        <v>0</v>
      </c>
      <c r="O17" s="17">
        <f t="shared" ref="O17:O34" si="12">F17+G17+K17+L17</f>
        <v>100</v>
      </c>
      <c r="P17" s="2">
        <f t="shared" ref="P17:P23" si="13">(H17+I17+M17+N17)</f>
        <v>0</v>
      </c>
      <c r="Q17" s="19">
        <f t="shared" ref="Q17:Q34" si="14">IF(B17&gt;1/1/2000,1,0)</f>
        <v>1</v>
      </c>
      <c r="R17" s="6">
        <f t="shared" ref="R17:R23" si="15">IF(H17&gt;0,1,IF(I17&gt;0,1,IF(M17&gt;0,1,IF(N17&gt;0,1,0))))</f>
        <v>0</v>
      </c>
      <c r="S17" s="19">
        <v>7</v>
      </c>
      <c r="T17" s="2">
        <v>20</v>
      </c>
      <c r="U17" s="2">
        <v>8.4</v>
      </c>
      <c r="V17" s="19">
        <v>8</v>
      </c>
      <c r="W17" s="2">
        <v>5.2</v>
      </c>
      <c r="X17" s="43"/>
      <c r="Y17" s="49">
        <v>1</v>
      </c>
      <c r="AF17" s="113" t="s">
        <v>50</v>
      </c>
      <c r="AG17" s="8"/>
      <c r="AH17" s="113"/>
      <c r="AI17" s="19"/>
      <c r="AJ17" s="19"/>
      <c r="AK17" s="14"/>
      <c r="AL17" s="14"/>
      <c r="AM17" s="2">
        <f t="shared" si="0"/>
        <v>0</v>
      </c>
      <c r="AN17" s="2">
        <f t="shared" si="1"/>
        <v>0</v>
      </c>
      <c r="AO17" s="19"/>
      <c r="AP17" s="14"/>
      <c r="AQ17" s="14"/>
      <c r="AR17" s="2">
        <f t="shared" si="2"/>
        <v>0</v>
      </c>
      <c r="AS17" s="2">
        <f t="shared" si="3"/>
        <v>0</v>
      </c>
      <c r="AT17" s="17">
        <f t="shared" si="4"/>
        <v>0</v>
      </c>
      <c r="AU17" s="2">
        <f t="shared" si="5"/>
        <v>0</v>
      </c>
      <c r="AV17" s="19">
        <f t="shared" si="6"/>
        <v>0</v>
      </c>
      <c r="AW17" s="6">
        <f t="shared" si="7"/>
        <v>0</v>
      </c>
      <c r="AX17" s="19"/>
      <c r="AY17" s="2"/>
      <c r="AZ17" s="2"/>
      <c r="BA17" s="19"/>
      <c r="BB17" s="2"/>
      <c r="BC17" s="43"/>
      <c r="BD17" s="49">
        <v>1</v>
      </c>
    </row>
    <row r="18" spans="1:56">
      <c r="A18" s="113" t="s">
        <v>153</v>
      </c>
      <c r="B18" s="8">
        <v>41118</v>
      </c>
      <c r="C18" s="113" t="s">
        <v>133</v>
      </c>
      <c r="D18" s="19">
        <v>8</v>
      </c>
      <c r="E18" s="19">
        <v>7</v>
      </c>
      <c r="F18" s="14">
        <v>50</v>
      </c>
      <c r="G18" s="14">
        <v>50</v>
      </c>
      <c r="H18" s="2">
        <f t="shared" si="8"/>
        <v>0</v>
      </c>
      <c r="I18" s="2">
        <f t="shared" si="9"/>
        <v>0</v>
      </c>
      <c r="J18" s="19"/>
      <c r="K18" s="14"/>
      <c r="M18" s="2">
        <f t="shared" si="10"/>
        <v>0</v>
      </c>
      <c r="N18" s="2">
        <f t="shared" si="11"/>
        <v>0</v>
      </c>
      <c r="O18" s="17">
        <f t="shared" si="12"/>
        <v>100</v>
      </c>
      <c r="P18" s="2">
        <f t="shared" si="13"/>
        <v>0</v>
      </c>
      <c r="Q18" s="19">
        <f t="shared" si="14"/>
        <v>1</v>
      </c>
      <c r="R18" s="6">
        <f t="shared" si="15"/>
        <v>0</v>
      </c>
      <c r="S18" s="19">
        <v>5</v>
      </c>
      <c r="T18" s="2">
        <v>6.2</v>
      </c>
      <c r="U18" s="2">
        <v>3.6</v>
      </c>
      <c r="V18" s="19">
        <v>12</v>
      </c>
      <c r="W18" s="2">
        <v>36.6</v>
      </c>
      <c r="X18" s="43"/>
      <c r="Y18" s="49">
        <v>1</v>
      </c>
      <c r="AF18" s="113" t="s">
        <v>51</v>
      </c>
      <c r="AG18" s="8"/>
      <c r="AH18" s="113"/>
      <c r="AI18" s="19"/>
      <c r="AJ18" s="19"/>
      <c r="AK18" s="14"/>
      <c r="AL18" s="14"/>
      <c r="AM18" s="2">
        <f t="shared" si="0"/>
        <v>0</v>
      </c>
      <c r="AN18" s="2">
        <f t="shared" si="1"/>
        <v>0</v>
      </c>
      <c r="AO18" s="19"/>
      <c r="AP18" s="14"/>
      <c r="AQ18" s="14"/>
      <c r="AR18" s="2">
        <f t="shared" si="2"/>
        <v>0</v>
      </c>
      <c r="AS18" s="2">
        <f t="shared" si="3"/>
        <v>0</v>
      </c>
      <c r="AT18" s="17">
        <f t="shared" si="4"/>
        <v>0</v>
      </c>
      <c r="AU18" s="2">
        <f t="shared" si="5"/>
        <v>0</v>
      </c>
      <c r="AV18" s="19">
        <f t="shared" si="6"/>
        <v>0</v>
      </c>
      <c r="AW18" s="6">
        <f t="shared" si="7"/>
        <v>0</v>
      </c>
      <c r="AX18" s="19"/>
      <c r="AY18" s="2"/>
      <c r="AZ18" s="2"/>
      <c r="BA18" s="19"/>
      <c r="BB18" s="2"/>
      <c r="BC18" s="43"/>
      <c r="BD18" s="49">
        <v>1</v>
      </c>
    </row>
    <row r="19" spans="1:56">
      <c r="A19" s="113" t="s">
        <v>154</v>
      </c>
      <c r="B19" s="8">
        <v>41118</v>
      </c>
      <c r="C19" s="113" t="s">
        <v>128</v>
      </c>
      <c r="D19" s="19">
        <v>2</v>
      </c>
      <c r="E19" s="19">
        <v>2</v>
      </c>
      <c r="F19" s="14">
        <v>50</v>
      </c>
      <c r="H19" s="2">
        <f t="shared" si="8"/>
        <v>0</v>
      </c>
      <c r="I19" s="2">
        <f t="shared" si="9"/>
        <v>0</v>
      </c>
      <c r="J19" s="19">
        <v>4</v>
      </c>
      <c r="K19" s="14">
        <v>50</v>
      </c>
      <c r="M19" s="2">
        <f t="shared" si="10"/>
        <v>0</v>
      </c>
      <c r="N19" s="2">
        <f t="shared" si="11"/>
        <v>0</v>
      </c>
      <c r="O19" s="17">
        <f t="shared" si="12"/>
        <v>100</v>
      </c>
      <c r="P19" s="2">
        <f t="shared" si="13"/>
        <v>0</v>
      </c>
      <c r="Q19" s="19">
        <f t="shared" si="14"/>
        <v>1</v>
      </c>
      <c r="R19" s="6">
        <f t="shared" si="15"/>
        <v>0</v>
      </c>
      <c r="S19" s="19">
        <v>8</v>
      </c>
      <c r="T19" s="2">
        <v>10</v>
      </c>
      <c r="U19" s="2">
        <v>5</v>
      </c>
      <c r="V19" s="19">
        <v>5</v>
      </c>
      <c r="W19" s="2">
        <v>5.4</v>
      </c>
      <c r="X19" s="43"/>
      <c r="Y19" s="49">
        <v>1</v>
      </c>
      <c r="AF19" s="113" t="s">
        <v>52</v>
      </c>
      <c r="AG19" s="8"/>
      <c r="AH19" s="113"/>
      <c r="AI19" s="19"/>
      <c r="AJ19" s="19"/>
      <c r="AK19" s="14"/>
      <c r="AL19" s="14"/>
      <c r="AM19" s="2">
        <f t="shared" si="0"/>
        <v>0</v>
      </c>
      <c r="AN19" s="2">
        <f t="shared" si="1"/>
        <v>0</v>
      </c>
      <c r="AO19" s="19"/>
      <c r="AP19" s="14"/>
      <c r="AQ19" s="14"/>
      <c r="AR19" s="2">
        <f t="shared" si="2"/>
        <v>0</v>
      </c>
      <c r="AS19" s="2">
        <f t="shared" si="3"/>
        <v>0</v>
      </c>
      <c r="AT19" s="17">
        <f t="shared" si="4"/>
        <v>0</v>
      </c>
      <c r="AU19" s="2">
        <f t="shared" si="5"/>
        <v>0</v>
      </c>
      <c r="AV19" s="19">
        <f t="shared" si="6"/>
        <v>0</v>
      </c>
      <c r="AW19" s="6">
        <f t="shared" si="7"/>
        <v>0</v>
      </c>
      <c r="AX19" s="19"/>
      <c r="AY19" s="2"/>
      <c r="AZ19" s="2"/>
      <c r="BA19" s="19"/>
      <c r="BB19" s="2"/>
      <c r="BC19" s="43"/>
      <c r="BD19" s="49">
        <v>1</v>
      </c>
    </row>
    <row r="20" spans="1:56">
      <c r="A20" s="113" t="s">
        <v>155</v>
      </c>
      <c r="B20" s="8">
        <v>41119</v>
      </c>
      <c r="C20" s="113" t="s">
        <v>103</v>
      </c>
      <c r="D20" s="19">
        <v>10</v>
      </c>
      <c r="E20" s="19">
        <v>6</v>
      </c>
      <c r="F20" s="14">
        <v>50</v>
      </c>
      <c r="H20" s="2">
        <f t="shared" si="8"/>
        <v>165.00000000000003</v>
      </c>
      <c r="I20" s="2">
        <f t="shared" si="9"/>
        <v>0</v>
      </c>
      <c r="J20" s="19">
        <v>8</v>
      </c>
      <c r="K20" s="14">
        <v>50</v>
      </c>
      <c r="M20" s="2">
        <f t="shared" si="10"/>
        <v>0</v>
      </c>
      <c r="N20" s="2">
        <f t="shared" si="11"/>
        <v>0</v>
      </c>
      <c r="O20" s="17">
        <f t="shared" si="12"/>
        <v>100</v>
      </c>
      <c r="P20" s="2">
        <f t="shared" si="13"/>
        <v>165.00000000000003</v>
      </c>
      <c r="Q20" s="19">
        <f t="shared" si="14"/>
        <v>1</v>
      </c>
      <c r="R20" s="6">
        <f t="shared" si="15"/>
        <v>1</v>
      </c>
      <c r="S20" s="19">
        <v>6</v>
      </c>
      <c r="T20" s="2">
        <v>4.4000000000000004</v>
      </c>
      <c r="U20" s="2" t="s">
        <v>164</v>
      </c>
      <c r="V20" s="19">
        <v>1</v>
      </c>
      <c r="W20" s="2">
        <v>6.6</v>
      </c>
      <c r="X20" s="43"/>
      <c r="Y20" s="49">
        <v>1.5</v>
      </c>
      <c r="AF20" s="113" t="s">
        <v>53</v>
      </c>
      <c r="AG20" s="8"/>
      <c r="AH20" s="113"/>
      <c r="AI20" s="19"/>
      <c r="AJ20" s="19"/>
      <c r="AK20" s="14"/>
      <c r="AL20" s="14"/>
      <c r="AM20" s="2">
        <f t="shared" si="0"/>
        <v>0</v>
      </c>
      <c r="AN20" s="2">
        <f t="shared" si="1"/>
        <v>0</v>
      </c>
      <c r="AO20" s="19"/>
      <c r="AP20" s="14"/>
      <c r="AQ20" s="14"/>
      <c r="AR20" s="2">
        <f t="shared" si="2"/>
        <v>0</v>
      </c>
      <c r="AS20" s="2">
        <f t="shared" si="3"/>
        <v>0</v>
      </c>
      <c r="AT20" s="17">
        <f t="shared" si="4"/>
        <v>0</v>
      </c>
      <c r="AU20" s="2">
        <f t="shared" si="5"/>
        <v>0</v>
      </c>
      <c r="AV20" s="19">
        <f t="shared" si="6"/>
        <v>0</v>
      </c>
      <c r="AW20" s="6">
        <f t="shared" si="7"/>
        <v>0</v>
      </c>
      <c r="AX20" s="19"/>
      <c r="AY20" s="2"/>
      <c r="AZ20" s="2"/>
      <c r="BA20" s="19"/>
      <c r="BB20" s="2"/>
      <c r="BC20" s="43"/>
      <c r="BD20" s="49">
        <v>1</v>
      </c>
    </row>
    <row r="21" spans="1:56">
      <c r="A21" s="113" t="s">
        <v>156</v>
      </c>
      <c r="B21" s="8">
        <v>41119</v>
      </c>
      <c r="C21" s="113" t="s">
        <v>133</v>
      </c>
      <c r="D21" s="19">
        <v>10</v>
      </c>
      <c r="E21" s="19">
        <v>1</v>
      </c>
      <c r="F21" s="14">
        <v>50</v>
      </c>
      <c r="H21" s="2">
        <f t="shared" si="8"/>
        <v>0</v>
      </c>
      <c r="I21" s="2">
        <f t="shared" si="9"/>
        <v>0</v>
      </c>
      <c r="J21" s="19">
        <v>2</v>
      </c>
      <c r="K21" s="14">
        <v>50</v>
      </c>
      <c r="M21" s="2">
        <f t="shared" si="10"/>
        <v>0</v>
      </c>
      <c r="N21" s="2">
        <f t="shared" si="11"/>
        <v>0</v>
      </c>
      <c r="O21" s="17">
        <f t="shared" si="12"/>
        <v>100</v>
      </c>
      <c r="P21" s="2">
        <f t="shared" si="13"/>
        <v>0</v>
      </c>
      <c r="Q21" s="19">
        <f t="shared" si="14"/>
        <v>1</v>
      </c>
      <c r="R21" s="6">
        <f t="shared" si="15"/>
        <v>0</v>
      </c>
      <c r="S21" s="19">
        <v>4</v>
      </c>
      <c r="T21" s="2">
        <v>5.6</v>
      </c>
      <c r="U21" s="2">
        <v>3.2</v>
      </c>
      <c r="V21" s="19">
        <v>7</v>
      </c>
      <c r="W21" s="2">
        <v>3.4</v>
      </c>
      <c r="X21" s="43"/>
      <c r="Y21" s="49">
        <v>1</v>
      </c>
      <c r="AF21" s="113" t="s">
        <v>54</v>
      </c>
      <c r="AG21" s="8"/>
      <c r="AH21" s="113"/>
      <c r="AI21" s="19"/>
      <c r="AJ21" s="19"/>
      <c r="AK21" s="14"/>
      <c r="AL21" s="14"/>
      <c r="AM21" s="2">
        <f t="shared" si="0"/>
        <v>0</v>
      </c>
      <c r="AN21" s="2">
        <f t="shared" si="1"/>
        <v>0</v>
      </c>
      <c r="AO21" s="19"/>
      <c r="AP21" s="14"/>
      <c r="AQ21" s="14"/>
      <c r="AR21" s="2">
        <f t="shared" si="2"/>
        <v>0</v>
      </c>
      <c r="AS21" s="2">
        <f t="shared" si="3"/>
        <v>0</v>
      </c>
      <c r="AT21" s="17">
        <f t="shared" si="4"/>
        <v>0</v>
      </c>
      <c r="AU21" s="2">
        <f t="shared" si="5"/>
        <v>0</v>
      </c>
      <c r="AV21" s="19">
        <f t="shared" si="6"/>
        <v>0</v>
      </c>
      <c r="AW21" s="6">
        <f t="shared" si="7"/>
        <v>0</v>
      </c>
      <c r="AX21" s="19"/>
      <c r="AY21" s="2"/>
      <c r="AZ21" s="2"/>
      <c r="BA21" s="19"/>
      <c r="BB21" s="2"/>
      <c r="BC21" s="43"/>
      <c r="BD21" s="49">
        <v>1</v>
      </c>
    </row>
    <row r="22" spans="1:56">
      <c r="A22" s="113" t="s">
        <v>160</v>
      </c>
      <c r="B22" s="8">
        <v>41119</v>
      </c>
      <c r="C22" s="113" t="s">
        <v>128</v>
      </c>
      <c r="D22" s="19">
        <v>5</v>
      </c>
      <c r="E22" s="19">
        <v>1</v>
      </c>
      <c r="F22" s="14">
        <v>50</v>
      </c>
      <c r="H22" s="2">
        <f t="shared" si="8"/>
        <v>0</v>
      </c>
      <c r="I22" s="2">
        <f t="shared" si="9"/>
        <v>0</v>
      </c>
      <c r="J22" s="19">
        <v>8</v>
      </c>
      <c r="K22" s="14">
        <v>25</v>
      </c>
      <c r="L22" s="14">
        <v>25</v>
      </c>
      <c r="M22" s="2">
        <f t="shared" si="10"/>
        <v>0</v>
      </c>
      <c r="N22" s="2">
        <f t="shared" si="11"/>
        <v>0</v>
      </c>
      <c r="O22" s="17">
        <f t="shared" si="12"/>
        <v>100</v>
      </c>
      <c r="P22" s="2">
        <f t="shared" si="13"/>
        <v>0</v>
      </c>
      <c r="Q22" s="19">
        <f t="shared" si="14"/>
        <v>1</v>
      </c>
      <c r="R22" s="6">
        <f t="shared" si="15"/>
        <v>0</v>
      </c>
      <c r="S22" s="19">
        <v>7</v>
      </c>
      <c r="T22" s="2">
        <v>25.8</v>
      </c>
      <c r="U22" s="2">
        <v>9.8000000000000007</v>
      </c>
      <c r="V22" s="19">
        <v>9</v>
      </c>
      <c r="W22" s="2">
        <v>6</v>
      </c>
      <c r="X22" s="43"/>
      <c r="Y22" s="49">
        <v>1</v>
      </c>
      <c r="AF22" s="113" t="s">
        <v>55</v>
      </c>
      <c r="AG22" s="8"/>
      <c r="AH22" s="113"/>
      <c r="AI22" s="19"/>
      <c r="AJ22" s="19"/>
      <c r="AK22" s="14"/>
      <c r="AL22" s="14"/>
      <c r="AM22" s="2">
        <f t="shared" si="0"/>
        <v>0</v>
      </c>
      <c r="AN22" s="2">
        <f t="shared" si="1"/>
        <v>0</v>
      </c>
      <c r="AO22" s="19"/>
      <c r="AP22" s="14"/>
      <c r="AQ22" s="14"/>
      <c r="AR22" s="2">
        <f t="shared" si="2"/>
        <v>0</v>
      </c>
      <c r="AS22" s="2">
        <f t="shared" si="3"/>
        <v>0</v>
      </c>
      <c r="AT22" s="17">
        <f t="shared" si="4"/>
        <v>0</v>
      </c>
      <c r="AU22" s="2">
        <f t="shared" si="5"/>
        <v>0</v>
      </c>
      <c r="AV22" s="19">
        <f t="shared" si="6"/>
        <v>0</v>
      </c>
      <c r="AW22" s="6">
        <f t="shared" si="7"/>
        <v>0</v>
      </c>
      <c r="AX22" s="19"/>
      <c r="AY22" s="2"/>
      <c r="AZ22" s="2"/>
      <c r="BA22" s="19"/>
      <c r="BB22" s="2"/>
      <c r="BC22" s="43"/>
      <c r="BD22" s="49">
        <v>1</v>
      </c>
    </row>
    <row r="23" spans="1:56">
      <c r="A23" s="113" t="s">
        <v>165</v>
      </c>
      <c r="B23" s="8">
        <v>41119</v>
      </c>
      <c r="C23" s="113" t="s">
        <v>128</v>
      </c>
      <c r="D23" s="19">
        <v>6</v>
      </c>
      <c r="E23" s="19">
        <v>1</v>
      </c>
      <c r="F23" s="14">
        <v>50</v>
      </c>
      <c r="H23" s="2">
        <f t="shared" si="8"/>
        <v>0</v>
      </c>
      <c r="I23" s="2">
        <f t="shared" si="9"/>
        <v>0</v>
      </c>
      <c r="J23" s="19">
        <v>3</v>
      </c>
      <c r="K23" s="14">
        <v>50</v>
      </c>
      <c r="M23" s="2">
        <f t="shared" si="10"/>
        <v>0</v>
      </c>
      <c r="N23" s="2">
        <f t="shared" si="11"/>
        <v>0</v>
      </c>
      <c r="O23" s="17">
        <f t="shared" si="12"/>
        <v>100</v>
      </c>
      <c r="P23" s="2">
        <f t="shared" si="13"/>
        <v>0</v>
      </c>
      <c r="Q23" s="19">
        <f t="shared" si="14"/>
        <v>1</v>
      </c>
      <c r="R23" s="6">
        <f t="shared" si="15"/>
        <v>0</v>
      </c>
      <c r="S23" s="19">
        <v>4</v>
      </c>
      <c r="T23" s="2">
        <v>5</v>
      </c>
      <c r="U23" s="2">
        <v>3.6</v>
      </c>
      <c r="V23" s="19">
        <v>5</v>
      </c>
      <c r="W23" s="2">
        <v>24</v>
      </c>
      <c r="X23" s="43"/>
      <c r="Y23" s="49">
        <v>1</v>
      </c>
      <c r="AF23" s="113" t="s">
        <v>56</v>
      </c>
      <c r="AG23" s="8"/>
      <c r="AH23" s="113"/>
      <c r="AI23" s="19"/>
      <c r="AJ23" s="19"/>
      <c r="AK23" s="14"/>
      <c r="AL23" s="14"/>
      <c r="AM23" s="2">
        <f t="shared" si="0"/>
        <v>0</v>
      </c>
      <c r="AN23" s="2">
        <f t="shared" si="1"/>
        <v>0</v>
      </c>
      <c r="AO23" s="19"/>
      <c r="AP23" s="14"/>
      <c r="AQ23" s="14"/>
      <c r="AR23" s="2">
        <f t="shared" si="2"/>
        <v>0</v>
      </c>
      <c r="AS23" s="2">
        <f t="shared" si="3"/>
        <v>0</v>
      </c>
      <c r="AT23" s="17">
        <f t="shared" si="4"/>
        <v>0</v>
      </c>
      <c r="AU23" s="2">
        <f t="shared" si="5"/>
        <v>0</v>
      </c>
      <c r="AV23" s="19">
        <f t="shared" si="6"/>
        <v>0</v>
      </c>
      <c r="AW23" s="6">
        <f t="shared" si="7"/>
        <v>0</v>
      </c>
      <c r="AX23" s="19"/>
      <c r="AY23" s="2"/>
      <c r="AZ23" s="2"/>
      <c r="BA23" s="19"/>
      <c r="BB23" s="2"/>
      <c r="BC23" s="43"/>
      <c r="BD23" s="49">
        <v>1</v>
      </c>
    </row>
    <row r="24" spans="1:56">
      <c r="A24" s="113" t="s">
        <v>166</v>
      </c>
      <c r="B24" s="8">
        <v>41119</v>
      </c>
      <c r="C24" s="113" t="s">
        <v>128</v>
      </c>
      <c r="D24" s="19">
        <v>7</v>
      </c>
      <c r="E24" s="19">
        <v>4</v>
      </c>
      <c r="F24" s="14">
        <v>50</v>
      </c>
      <c r="H24" s="2"/>
      <c r="I24" s="2"/>
      <c r="J24" s="19">
        <v>9</v>
      </c>
      <c r="K24" s="14">
        <v>50</v>
      </c>
      <c r="M24" s="2"/>
      <c r="N24" s="2"/>
      <c r="O24" s="17">
        <f t="shared" si="12"/>
        <v>100</v>
      </c>
      <c r="Q24" s="19">
        <f t="shared" si="14"/>
        <v>1</v>
      </c>
      <c r="S24" s="19">
        <v>3</v>
      </c>
      <c r="T24" s="2">
        <v>15.8</v>
      </c>
      <c r="U24" s="2">
        <v>6.4</v>
      </c>
      <c r="V24" s="19">
        <v>1</v>
      </c>
      <c r="W24" s="2">
        <v>3.6</v>
      </c>
      <c r="X24" s="43"/>
      <c r="Y24" s="49"/>
      <c r="AF24" s="113" t="s">
        <v>57</v>
      </c>
      <c r="AG24" s="8"/>
      <c r="AH24" s="113"/>
      <c r="AI24" s="19"/>
      <c r="AJ24" s="19"/>
      <c r="AK24" s="14"/>
      <c r="AL24" s="14"/>
      <c r="AM24" s="2">
        <f t="shared" si="0"/>
        <v>0</v>
      </c>
      <c r="AN24" s="2">
        <f t="shared" si="1"/>
        <v>0</v>
      </c>
      <c r="AO24" s="19"/>
      <c r="AP24" s="14"/>
      <c r="AQ24" s="14"/>
      <c r="AR24" s="2">
        <f t="shared" si="2"/>
        <v>0</v>
      </c>
      <c r="AS24" s="2">
        <f t="shared" si="3"/>
        <v>0</v>
      </c>
      <c r="AT24" s="17">
        <f t="shared" si="4"/>
        <v>0</v>
      </c>
      <c r="AU24" s="2">
        <f t="shared" si="5"/>
        <v>0</v>
      </c>
      <c r="AV24" s="19">
        <f t="shared" si="6"/>
        <v>0</v>
      </c>
      <c r="AW24" s="6">
        <f t="shared" si="7"/>
        <v>0</v>
      </c>
      <c r="AX24" s="19"/>
      <c r="AY24" s="2"/>
      <c r="AZ24" s="2"/>
      <c r="BA24" s="19"/>
      <c r="BB24" s="2"/>
      <c r="BC24" s="43"/>
      <c r="BD24" s="49">
        <v>1</v>
      </c>
    </row>
    <row r="25" spans="1:56">
      <c r="A25" s="113" t="s">
        <v>52</v>
      </c>
      <c r="B25" s="8">
        <v>41120</v>
      </c>
      <c r="C25" s="113" t="s">
        <v>133</v>
      </c>
      <c r="D25" s="19">
        <v>9</v>
      </c>
      <c r="E25" s="19">
        <v>10</v>
      </c>
      <c r="F25" s="14">
        <v>100</v>
      </c>
      <c r="H25" s="2">
        <f t="shared" ref="H25:H34" si="16">IF(E25=S25,F25/2*MIN(T25,42),0)*Y25</f>
        <v>0</v>
      </c>
      <c r="I25" s="2">
        <f t="shared" ref="I25:I34" si="17">IF(E25=S25,G25/2*MIN(U25,22),IF(E25=V25,G25/2*MIN(W25,22),0))*Y25</f>
        <v>0</v>
      </c>
      <c r="J25" s="19"/>
      <c r="K25" s="14"/>
      <c r="M25" s="2">
        <f t="shared" ref="M25:M34" si="18">IF(J25=S25,K25/2*MIN(T25,42),0)*Y25</f>
        <v>0</v>
      </c>
      <c r="N25" s="2">
        <f t="shared" ref="N25:N34" si="19">IF(J25=S25,L25/2*MIN(U25,22),IF(J25=V25,L25/2*MIN(W25,22),0))*Y25</f>
        <v>0</v>
      </c>
      <c r="O25" s="17">
        <f t="shared" si="12"/>
        <v>100</v>
      </c>
      <c r="P25" s="2">
        <f t="shared" ref="P25:P34" si="20">(H25+I25+M25+N25)</f>
        <v>0</v>
      </c>
      <c r="Q25" s="19">
        <f t="shared" si="14"/>
        <v>1</v>
      </c>
      <c r="R25" s="6">
        <f t="shared" ref="R25:R34" si="21">IF(H25&gt;0,1,IF(I25&gt;0,1,IF(M25&gt;0,1,IF(N25&gt;0,1,0))))</f>
        <v>0</v>
      </c>
      <c r="S25" s="19">
        <v>6</v>
      </c>
      <c r="T25" s="2">
        <v>12</v>
      </c>
      <c r="U25" s="2">
        <v>6.1</v>
      </c>
      <c r="V25" s="19">
        <v>9</v>
      </c>
      <c r="W25" s="2">
        <v>3.8</v>
      </c>
      <c r="X25" s="43"/>
      <c r="Y25" s="49">
        <v>1</v>
      </c>
      <c r="AF25" s="113" t="s">
        <v>58</v>
      </c>
      <c r="AG25" s="8"/>
      <c r="AH25" s="113"/>
      <c r="AI25" s="19"/>
      <c r="AJ25" s="19"/>
      <c r="AK25" s="14"/>
      <c r="AL25" s="14"/>
      <c r="AM25" s="2">
        <f t="shared" si="0"/>
        <v>0</v>
      </c>
      <c r="AN25" s="2">
        <f t="shared" si="1"/>
        <v>0</v>
      </c>
      <c r="AO25" s="19"/>
      <c r="AP25" s="14"/>
      <c r="AQ25" s="14"/>
      <c r="AR25" s="2">
        <f t="shared" si="2"/>
        <v>0</v>
      </c>
      <c r="AS25" s="2">
        <f t="shared" si="3"/>
        <v>0</v>
      </c>
      <c r="AT25" s="17">
        <f t="shared" si="4"/>
        <v>0</v>
      </c>
      <c r="AU25" s="2">
        <f t="shared" si="5"/>
        <v>0</v>
      </c>
      <c r="AV25" s="19">
        <f t="shared" si="6"/>
        <v>0</v>
      </c>
      <c r="AW25" s="6">
        <f t="shared" si="7"/>
        <v>0</v>
      </c>
      <c r="AX25" s="19"/>
      <c r="AY25" s="2"/>
      <c r="AZ25" s="2"/>
      <c r="BA25" s="19"/>
      <c r="BB25" s="2"/>
      <c r="BC25" s="43"/>
      <c r="BD25" s="49">
        <v>1</v>
      </c>
    </row>
    <row r="26" spans="1:56">
      <c r="A26" s="113" t="s">
        <v>53</v>
      </c>
      <c r="B26" s="8">
        <v>41120</v>
      </c>
      <c r="C26" s="113" t="s">
        <v>133</v>
      </c>
      <c r="D26" s="19">
        <v>4</v>
      </c>
      <c r="E26" s="19">
        <v>9</v>
      </c>
      <c r="F26" s="14">
        <v>100</v>
      </c>
      <c r="H26" s="2">
        <f t="shared" si="16"/>
        <v>215</v>
      </c>
      <c r="I26" s="2">
        <f t="shared" si="17"/>
        <v>0</v>
      </c>
      <c r="J26" s="19"/>
      <c r="K26" s="14"/>
      <c r="M26" s="2">
        <f t="shared" si="18"/>
        <v>0</v>
      </c>
      <c r="N26" s="2">
        <f t="shared" si="19"/>
        <v>0</v>
      </c>
      <c r="O26" s="17">
        <f t="shared" si="12"/>
        <v>100</v>
      </c>
      <c r="P26" s="2">
        <f t="shared" si="20"/>
        <v>215</v>
      </c>
      <c r="Q26" s="19">
        <f t="shared" si="14"/>
        <v>1</v>
      </c>
      <c r="R26" s="6">
        <f t="shared" si="21"/>
        <v>1</v>
      </c>
      <c r="S26" s="19">
        <v>9</v>
      </c>
      <c r="T26" s="2">
        <v>4.3</v>
      </c>
      <c r="U26" s="2">
        <v>2.8</v>
      </c>
      <c r="V26" s="19">
        <v>6</v>
      </c>
      <c r="W26" s="2">
        <v>8.6999999999999993</v>
      </c>
      <c r="X26" s="43"/>
      <c r="Y26" s="49">
        <v>1</v>
      </c>
      <c r="AF26" s="113" t="s">
        <v>59</v>
      </c>
      <c r="AG26" s="8"/>
      <c r="AH26" s="113"/>
      <c r="AI26" s="19"/>
      <c r="AJ26" s="19"/>
      <c r="AK26" s="14"/>
      <c r="AL26" s="14"/>
      <c r="AM26" s="2">
        <f t="shared" si="0"/>
        <v>0</v>
      </c>
      <c r="AN26" s="2">
        <f t="shared" si="1"/>
        <v>0</v>
      </c>
      <c r="AO26" s="19"/>
      <c r="AP26" s="14"/>
      <c r="AQ26" s="14"/>
      <c r="AR26" s="2">
        <f t="shared" si="2"/>
        <v>0</v>
      </c>
      <c r="AS26" s="2">
        <f t="shared" si="3"/>
        <v>0</v>
      </c>
      <c r="AT26" s="17">
        <f t="shared" si="4"/>
        <v>0</v>
      </c>
      <c r="AU26" s="2">
        <f t="shared" si="5"/>
        <v>0</v>
      </c>
      <c r="AV26" s="19">
        <f t="shared" si="6"/>
        <v>0</v>
      </c>
      <c r="AW26" s="6">
        <f t="shared" si="7"/>
        <v>0</v>
      </c>
      <c r="AX26" s="19"/>
      <c r="AY26" s="2"/>
      <c r="AZ26" s="2"/>
      <c r="BA26" s="19"/>
      <c r="BB26" s="2"/>
      <c r="BC26" s="43"/>
      <c r="BD26" s="49">
        <v>1</v>
      </c>
    </row>
    <row r="27" spans="1:56">
      <c r="A27" s="113" t="s">
        <v>54</v>
      </c>
      <c r="B27" s="8">
        <v>41121</v>
      </c>
      <c r="C27" s="113" t="s">
        <v>134</v>
      </c>
      <c r="D27" s="19">
        <v>4</v>
      </c>
      <c r="E27" s="19">
        <v>2</v>
      </c>
      <c r="F27" s="14">
        <v>50</v>
      </c>
      <c r="H27" s="2">
        <f t="shared" si="16"/>
        <v>0</v>
      </c>
      <c r="I27" s="2">
        <f t="shared" si="17"/>
        <v>0</v>
      </c>
      <c r="J27" s="19">
        <v>3</v>
      </c>
      <c r="K27" s="14">
        <v>50</v>
      </c>
      <c r="M27" s="2">
        <f t="shared" si="18"/>
        <v>0</v>
      </c>
      <c r="N27" s="2">
        <f t="shared" si="19"/>
        <v>0</v>
      </c>
      <c r="O27" s="17">
        <f t="shared" si="12"/>
        <v>100</v>
      </c>
      <c r="P27" s="2">
        <f t="shared" si="20"/>
        <v>0</v>
      </c>
      <c r="Q27" s="19">
        <f t="shared" si="14"/>
        <v>1</v>
      </c>
      <c r="R27" s="6">
        <f t="shared" si="21"/>
        <v>0</v>
      </c>
      <c r="S27" s="19">
        <v>6</v>
      </c>
      <c r="T27" s="2">
        <v>4.4000000000000004</v>
      </c>
      <c r="U27" s="2">
        <v>3.1</v>
      </c>
      <c r="V27" s="19">
        <v>1</v>
      </c>
      <c r="W27" s="2">
        <v>6.8</v>
      </c>
      <c r="X27" s="43"/>
      <c r="Y27" s="49">
        <v>1</v>
      </c>
      <c r="AF27" s="113" t="s">
        <v>60</v>
      </c>
      <c r="AG27" s="8"/>
      <c r="AH27" s="113"/>
      <c r="AI27" s="19"/>
      <c r="AJ27" s="19"/>
      <c r="AK27" s="14"/>
      <c r="AL27" s="14"/>
      <c r="AM27" s="2">
        <f t="shared" si="0"/>
        <v>0</v>
      </c>
      <c r="AN27" s="2">
        <f t="shared" si="1"/>
        <v>0</v>
      </c>
      <c r="AO27" s="19"/>
      <c r="AP27" s="14"/>
      <c r="AQ27" s="14"/>
      <c r="AR27" s="2">
        <f t="shared" si="2"/>
        <v>0</v>
      </c>
      <c r="AS27" s="2">
        <f t="shared" si="3"/>
        <v>0</v>
      </c>
      <c r="AT27" s="17">
        <f t="shared" si="4"/>
        <v>0</v>
      </c>
      <c r="AU27" s="2">
        <f t="shared" si="5"/>
        <v>0</v>
      </c>
      <c r="AV27" s="19">
        <f t="shared" si="6"/>
        <v>0</v>
      </c>
      <c r="AW27" s="6">
        <f t="shared" si="7"/>
        <v>0</v>
      </c>
      <c r="AX27" s="19"/>
      <c r="AY27" s="2"/>
      <c r="AZ27" s="2"/>
      <c r="BA27" s="19"/>
      <c r="BB27" s="2"/>
      <c r="BC27" s="43"/>
      <c r="BD27" s="49">
        <v>1</v>
      </c>
    </row>
    <row r="28" spans="1:56">
      <c r="A28" s="113" t="s">
        <v>55</v>
      </c>
      <c r="B28" s="8">
        <v>41121</v>
      </c>
      <c r="C28" s="113" t="s">
        <v>134</v>
      </c>
      <c r="D28" s="19">
        <v>5</v>
      </c>
      <c r="E28" s="19">
        <v>3</v>
      </c>
      <c r="F28" s="14">
        <v>50</v>
      </c>
      <c r="H28" s="2">
        <f t="shared" si="16"/>
        <v>0</v>
      </c>
      <c r="I28" s="2">
        <f t="shared" si="17"/>
        <v>0</v>
      </c>
      <c r="J28" s="19">
        <v>9</v>
      </c>
      <c r="K28" s="14">
        <v>50</v>
      </c>
      <c r="M28" s="2">
        <f t="shared" si="18"/>
        <v>0</v>
      </c>
      <c r="N28" s="2">
        <f t="shared" si="19"/>
        <v>0</v>
      </c>
      <c r="O28" s="17">
        <f t="shared" si="12"/>
        <v>100</v>
      </c>
      <c r="P28" s="2">
        <f t="shared" si="20"/>
        <v>0</v>
      </c>
      <c r="Q28" s="19">
        <f t="shared" si="14"/>
        <v>1</v>
      </c>
      <c r="R28" s="6">
        <f t="shared" si="21"/>
        <v>0</v>
      </c>
      <c r="S28" s="19">
        <v>2</v>
      </c>
      <c r="T28" s="2">
        <v>26.3</v>
      </c>
      <c r="U28" s="2">
        <v>10.6</v>
      </c>
      <c r="V28" s="19">
        <v>6</v>
      </c>
      <c r="W28" s="2">
        <v>28.6</v>
      </c>
      <c r="X28" s="43"/>
      <c r="Y28" s="49">
        <v>1</v>
      </c>
      <c r="AF28" s="113" t="s">
        <v>61</v>
      </c>
      <c r="AG28" s="8"/>
      <c r="AH28" s="113"/>
      <c r="AI28" s="19"/>
      <c r="AJ28" s="19"/>
      <c r="AK28" s="14"/>
      <c r="AL28" s="14"/>
      <c r="AM28" s="2">
        <f t="shared" si="0"/>
        <v>0</v>
      </c>
      <c r="AN28" s="2">
        <f t="shared" si="1"/>
        <v>0</v>
      </c>
      <c r="AO28" s="19"/>
      <c r="AP28" s="14"/>
      <c r="AQ28" s="14"/>
      <c r="AR28" s="2">
        <f t="shared" si="2"/>
        <v>0</v>
      </c>
      <c r="AS28" s="2">
        <f t="shared" si="3"/>
        <v>0</v>
      </c>
      <c r="AT28" s="17">
        <f t="shared" si="4"/>
        <v>0</v>
      </c>
      <c r="AU28" s="2">
        <f t="shared" si="5"/>
        <v>0</v>
      </c>
      <c r="AV28" s="19">
        <f t="shared" si="6"/>
        <v>0</v>
      </c>
      <c r="AW28" s="6">
        <f t="shared" si="7"/>
        <v>0</v>
      </c>
      <c r="AX28" s="19"/>
      <c r="AY28" s="2"/>
      <c r="AZ28" s="2"/>
      <c r="BA28" s="19"/>
      <c r="BB28" s="2"/>
      <c r="BC28" s="43"/>
      <c r="BD28" s="49">
        <v>1</v>
      </c>
    </row>
    <row r="29" spans="1:56">
      <c r="A29" s="113" t="s">
        <v>55</v>
      </c>
      <c r="B29" s="8">
        <v>41121</v>
      </c>
      <c r="C29" s="113" t="s">
        <v>134</v>
      </c>
      <c r="D29" s="19">
        <v>6</v>
      </c>
      <c r="E29" s="19">
        <v>1</v>
      </c>
      <c r="F29" s="14">
        <v>50</v>
      </c>
      <c r="H29" s="2">
        <f t="shared" si="16"/>
        <v>0</v>
      </c>
      <c r="I29" s="2">
        <f t="shared" si="17"/>
        <v>0</v>
      </c>
      <c r="J29" s="19">
        <v>4</v>
      </c>
      <c r="K29" s="14">
        <v>50</v>
      </c>
      <c r="M29" s="2">
        <f t="shared" si="18"/>
        <v>175</v>
      </c>
      <c r="N29" s="2">
        <f t="shared" si="19"/>
        <v>0</v>
      </c>
      <c r="O29" s="17">
        <f t="shared" si="12"/>
        <v>100</v>
      </c>
      <c r="P29" s="2">
        <f t="shared" si="20"/>
        <v>175</v>
      </c>
      <c r="Q29" s="19">
        <f t="shared" si="14"/>
        <v>1</v>
      </c>
      <c r="R29" s="6">
        <f t="shared" si="21"/>
        <v>1</v>
      </c>
      <c r="S29" s="19">
        <v>4</v>
      </c>
      <c r="T29" s="2">
        <v>7</v>
      </c>
      <c r="U29" s="2">
        <v>4.7</v>
      </c>
      <c r="V29" s="19">
        <v>8</v>
      </c>
      <c r="W29" s="2">
        <v>9.1999999999999993</v>
      </c>
      <c r="X29" s="43"/>
      <c r="Y29" s="49">
        <v>1</v>
      </c>
      <c r="AF29" s="113" t="s">
        <v>62</v>
      </c>
      <c r="AG29" s="8"/>
      <c r="AH29" s="113"/>
      <c r="AI29" s="19"/>
      <c r="AJ29" s="19"/>
      <c r="AK29" s="14"/>
      <c r="AL29" s="14"/>
      <c r="AM29" s="2">
        <f t="shared" si="0"/>
        <v>0</v>
      </c>
      <c r="AN29" s="2">
        <f t="shared" si="1"/>
        <v>0</v>
      </c>
      <c r="AO29" s="19"/>
      <c r="AP29" s="14"/>
      <c r="AQ29" s="14"/>
      <c r="AR29" s="2">
        <f t="shared" si="2"/>
        <v>0</v>
      </c>
      <c r="AS29" s="2">
        <f t="shared" si="3"/>
        <v>0</v>
      </c>
      <c r="AT29" s="17">
        <f t="shared" si="4"/>
        <v>0</v>
      </c>
      <c r="AU29" s="2">
        <f t="shared" si="5"/>
        <v>0</v>
      </c>
      <c r="AV29" s="19">
        <f t="shared" si="6"/>
        <v>0</v>
      </c>
      <c r="AW29" s="6">
        <f t="shared" si="7"/>
        <v>0</v>
      </c>
      <c r="AX29" s="19"/>
      <c r="AY29" s="2"/>
      <c r="AZ29" s="2"/>
      <c r="BA29" s="19"/>
      <c r="BB29" s="2"/>
      <c r="BC29" s="43"/>
      <c r="BD29" s="49">
        <v>1</v>
      </c>
    </row>
    <row r="30" spans="1:56">
      <c r="A30" s="113" t="s">
        <v>55</v>
      </c>
      <c r="B30" s="8">
        <v>41121</v>
      </c>
      <c r="C30" s="113" t="s">
        <v>107</v>
      </c>
      <c r="D30" s="19">
        <v>1</v>
      </c>
      <c r="E30" s="19">
        <v>1</v>
      </c>
      <c r="F30" s="14">
        <v>50</v>
      </c>
      <c r="H30" s="2">
        <f t="shared" si="16"/>
        <v>0</v>
      </c>
      <c r="I30" s="2">
        <f t="shared" si="17"/>
        <v>0</v>
      </c>
      <c r="J30" s="19">
        <v>4</v>
      </c>
      <c r="K30" s="14">
        <v>50</v>
      </c>
      <c r="M30" s="2">
        <f t="shared" si="18"/>
        <v>532.5</v>
      </c>
      <c r="N30" s="2">
        <f t="shared" si="19"/>
        <v>0</v>
      </c>
      <c r="O30" s="17">
        <f t="shared" si="12"/>
        <v>100</v>
      </c>
      <c r="P30" s="2">
        <f t="shared" si="20"/>
        <v>532.5</v>
      </c>
      <c r="Q30" s="19">
        <f t="shared" si="14"/>
        <v>1</v>
      </c>
      <c r="R30" s="6">
        <f t="shared" si="21"/>
        <v>1</v>
      </c>
      <c r="S30" s="19">
        <v>4</v>
      </c>
      <c r="T30" s="2">
        <v>21.3</v>
      </c>
      <c r="U30" s="2">
        <v>6</v>
      </c>
      <c r="V30" s="19">
        <v>1</v>
      </c>
      <c r="W30" s="2">
        <v>4.7</v>
      </c>
      <c r="X30" s="43"/>
      <c r="Y30" s="49">
        <v>1</v>
      </c>
      <c r="AF30" s="113" t="s">
        <v>63</v>
      </c>
      <c r="AG30" s="8"/>
      <c r="AH30" s="113"/>
      <c r="AI30" s="19"/>
      <c r="AJ30" s="19"/>
      <c r="AK30" s="14"/>
      <c r="AL30" s="14"/>
      <c r="AM30" s="2">
        <f t="shared" si="0"/>
        <v>0</v>
      </c>
      <c r="AN30" s="2">
        <f t="shared" si="1"/>
        <v>0</v>
      </c>
      <c r="AO30" s="19"/>
      <c r="AP30" s="14"/>
      <c r="AQ30" s="14"/>
      <c r="AR30" s="2">
        <f t="shared" si="2"/>
        <v>0</v>
      </c>
      <c r="AS30" s="2">
        <f t="shared" si="3"/>
        <v>0</v>
      </c>
      <c r="AT30" s="17">
        <f t="shared" si="4"/>
        <v>0</v>
      </c>
      <c r="AU30" s="2">
        <f t="shared" si="5"/>
        <v>0</v>
      </c>
      <c r="AV30" s="19">
        <f t="shared" si="6"/>
        <v>0</v>
      </c>
      <c r="AW30" s="6">
        <f t="shared" si="7"/>
        <v>0</v>
      </c>
      <c r="AX30" s="19"/>
      <c r="AY30" s="2"/>
      <c r="AZ30" s="2"/>
      <c r="BA30" s="19"/>
      <c r="BB30" s="2"/>
      <c r="BC30" s="43"/>
      <c r="BD30" s="49">
        <v>1</v>
      </c>
    </row>
    <row r="31" spans="1:56">
      <c r="A31" s="113" t="s">
        <v>55</v>
      </c>
      <c r="B31" s="8">
        <v>41121</v>
      </c>
      <c r="C31" s="113" t="s">
        <v>134</v>
      </c>
      <c r="D31" s="19">
        <v>9</v>
      </c>
      <c r="E31" s="19">
        <v>1</v>
      </c>
      <c r="F31" s="14">
        <v>50</v>
      </c>
      <c r="H31" s="2">
        <f t="shared" si="16"/>
        <v>0</v>
      </c>
      <c r="I31" s="2">
        <f t="shared" si="17"/>
        <v>0</v>
      </c>
      <c r="J31" s="19">
        <v>6</v>
      </c>
      <c r="K31" s="14">
        <v>50</v>
      </c>
      <c r="M31" s="2">
        <f t="shared" si="18"/>
        <v>0</v>
      </c>
      <c r="N31" s="2">
        <f t="shared" si="19"/>
        <v>0</v>
      </c>
      <c r="O31" s="17">
        <f t="shared" si="12"/>
        <v>100</v>
      </c>
      <c r="P31" s="2">
        <f t="shared" si="20"/>
        <v>0</v>
      </c>
      <c r="Q31" s="19">
        <f t="shared" si="14"/>
        <v>1</v>
      </c>
      <c r="R31" s="6">
        <f t="shared" si="21"/>
        <v>0</v>
      </c>
      <c r="S31" s="19">
        <v>9</v>
      </c>
      <c r="T31" s="2">
        <v>9</v>
      </c>
      <c r="U31" s="2">
        <v>5.4</v>
      </c>
      <c r="V31" s="19">
        <v>4</v>
      </c>
      <c r="W31" s="2">
        <v>57.5</v>
      </c>
      <c r="X31" s="43"/>
      <c r="Y31" s="49">
        <v>1</v>
      </c>
      <c r="AF31" s="113" t="s">
        <v>64</v>
      </c>
      <c r="AG31" s="8"/>
      <c r="AH31" s="113"/>
      <c r="AI31" s="19"/>
      <c r="AJ31" s="19"/>
      <c r="AK31" s="14"/>
      <c r="AL31" s="14"/>
      <c r="AM31" s="2">
        <f t="shared" si="0"/>
        <v>0</v>
      </c>
      <c r="AN31" s="2">
        <f t="shared" si="1"/>
        <v>0</v>
      </c>
      <c r="AO31" s="19"/>
      <c r="AP31" s="14"/>
      <c r="AQ31" s="14"/>
      <c r="AR31" s="2">
        <f t="shared" si="2"/>
        <v>0</v>
      </c>
      <c r="AS31" s="2">
        <f t="shared" si="3"/>
        <v>0</v>
      </c>
      <c r="AT31" s="17">
        <f t="shared" si="4"/>
        <v>0</v>
      </c>
      <c r="AU31" s="2">
        <f t="shared" si="5"/>
        <v>0</v>
      </c>
      <c r="AV31" s="19">
        <f t="shared" si="6"/>
        <v>0</v>
      </c>
      <c r="AW31" s="6">
        <f t="shared" si="7"/>
        <v>0</v>
      </c>
      <c r="AX31" s="19"/>
      <c r="AY31" s="2"/>
      <c r="AZ31" s="2"/>
      <c r="BA31" s="19"/>
      <c r="BB31" s="2"/>
      <c r="BC31" s="43"/>
      <c r="BD31" s="49">
        <v>1</v>
      </c>
    </row>
    <row r="32" spans="1:56">
      <c r="A32" s="113" t="s">
        <v>55</v>
      </c>
      <c r="B32" s="8">
        <v>41121</v>
      </c>
      <c r="C32" s="113" t="s">
        <v>107</v>
      </c>
      <c r="D32" s="19">
        <v>7</v>
      </c>
      <c r="E32" s="19">
        <v>1</v>
      </c>
      <c r="F32" s="14">
        <v>60</v>
      </c>
      <c r="H32" s="2">
        <f t="shared" si="16"/>
        <v>99</v>
      </c>
      <c r="I32" s="2">
        <f t="shared" si="17"/>
        <v>0</v>
      </c>
      <c r="J32" s="19">
        <v>7</v>
      </c>
      <c r="K32" s="14">
        <v>40</v>
      </c>
      <c r="M32" s="2">
        <f t="shared" si="18"/>
        <v>0</v>
      </c>
      <c r="N32" s="2">
        <f t="shared" si="19"/>
        <v>0</v>
      </c>
      <c r="O32" s="17">
        <f t="shared" si="12"/>
        <v>100</v>
      </c>
      <c r="P32" s="2">
        <f t="shared" si="20"/>
        <v>99</v>
      </c>
      <c r="Q32" s="19">
        <f t="shared" si="14"/>
        <v>1</v>
      </c>
      <c r="R32" s="6">
        <f t="shared" si="21"/>
        <v>1</v>
      </c>
      <c r="S32" s="19">
        <v>1</v>
      </c>
      <c r="T32" s="2">
        <v>3.3</v>
      </c>
      <c r="U32" s="2">
        <v>2.4</v>
      </c>
      <c r="V32" s="19">
        <v>5</v>
      </c>
      <c r="W32" s="2">
        <v>13.5</v>
      </c>
      <c r="X32" s="43"/>
      <c r="Y32" s="49">
        <v>1</v>
      </c>
      <c r="AF32" s="113" t="s">
        <v>65</v>
      </c>
      <c r="AG32" s="8"/>
      <c r="AH32" s="113"/>
      <c r="AI32" s="19"/>
      <c r="AJ32" s="19"/>
      <c r="AK32" s="14"/>
      <c r="AL32" s="14"/>
      <c r="AM32" s="2">
        <f t="shared" si="0"/>
        <v>0</v>
      </c>
      <c r="AN32" s="2">
        <f t="shared" si="1"/>
        <v>0</v>
      </c>
      <c r="AO32" s="19"/>
      <c r="AP32" s="14"/>
      <c r="AQ32" s="14"/>
      <c r="AR32" s="2">
        <f t="shared" si="2"/>
        <v>0</v>
      </c>
      <c r="AS32" s="2">
        <f t="shared" si="3"/>
        <v>0</v>
      </c>
      <c r="AT32" s="17">
        <f t="shared" si="4"/>
        <v>0</v>
      </c>
      <c r="AU32" s="2">
        <f t="shared" si="5"/>
        <v>0</v>
      </c>
      <c r="AV32" s="19">
        <f t="shared" si="6"/>
        <v>0</v>
      </c>
      <c r="AW32" s="6">
        <f t="shared" si="7"/>
        <v>0</v>
      </c>
      <c r="AX32" s="19"/>
      <c r="AY32" s="2"/>
      <c r="AZ32" s="2"/>
      <c r="BA32" s="19"/>
      <c r="BB32" s="2"/>
      <c r="BC32" s="43"/>
      <c r="BD32" s="49">
        <v>1</v>
      </c>
    </row>
    <row r="33" spans="1:56">
      <c r="A33" s="113" t="s">
        <v>55</v>
      </c>
      <c r="B33" s="8">
        <v>41121</v>
      </c>
      <c r="C33" s="113" t="s">
        <v>107</v>
      </c>
      <c r="D33" s="19">
        <v>8</v>
      </c>
      <c r="E33" s="19">
        <v>3</v>
      </c>
      <c r="F33" s="14">
        <v>50</v>
      </c>
      <c r="G33" s="14">
        <v>50</v>
      </c>
      <c r="H33" s="2">
        <f t="shared" si="16"/>
        <v>0</v>
      </c>
      <c r="I33" s="2">
        <f t="shared" si="17"/>
        <v>0</v>
      </c>
      <c r="J33" s="19"/>
      <c r="K33" s="14"/>
      <c r="M33" s="2">
        <f t="shared" si="18"/>
        <v>0</v>
      </c>
      <c r="N33" s="2">
        <f t="shared" si="19"/>
        <v>0</v>
      </c>
      <c r="O33" s="17">
        <f t="shared" si="12"/>
        <v>100</v>
      </c>
      <c r="P33" s="2">
        <f t="shared" si="20"/>
        <v>0</v>
      </c>
      <c r="Q33" s="19">
        <f t="shared" si="14"/>
        <v>1</v>
      </c>
      <c r="R33" s="6">
        <f t="shared" si="21"/>
        <v>0</v>
      </c>
      <c r="S33" s="19">
        <v>1</v>
      </c>
      <c r="T33" s="2">
        <v>4.7</v>
      </c>
      <c r="U33" s="2">
        <v>3.8</v>
      </c>
      <c r="V33" s="19">
        <v>2</v>
      </c>
      <c r="W33" s="2">
        <v>9.1999999999999993</v>
      </c>
      <c r="X33" s="43"/>
      <c r="Y33" s="49">
        <v>1</v>
      </c>
      <c r="AF33" s="113" t="s">
        <v>66</v>
      </c>
      <c r="AG33" s="8"/>
      <c r="AH33" s="113"/>
      <c r="AI33" s="19"/>
      <c r="AJ33" s="19"/>
      <c r="AK33" s="14"/>
      <c r="AL33" s="14"/>
      <c r="AM33" s="2">
        <f t="shared" si="0"/>
        <v>0</v>
      </c>
      <c r="AN33" s="2">
        <f t="shared" si="1"/>
        <v>0</v>
      </c>
      <c r="AO33" s="19"/>
      <c r="AP33" s="14"/>
      <c r="AQ33" s="14"/>
      <c r="AR33" s="2">
        <f t="shared" si="2"/>
        <v>0</v>
      </c>
      <c r="AS33" s="2">
        <f t="shared" si="3"/>
        <v>0</v>
      </c>
      <c r="AT33" s="17">
        <f t="shared" si="4"/>
        <v>0</v>
      </c>
      <c r="AU33" s="2">
        <f t="shared" si="5"/>
        <v>0</v>
      </c>
      <c r="AV33" s="19">
        <f t="shared" si="6"/>
        <v>0</v>
      </c>
      <c r="AW33" s="6">
        <f t="shared" si="7"/>
        <v>0</v>
      </c>
      <c r="AX33" s="19"/>
      <c r="AY33" s="2"/>
      <c r="AZ33" s="2"/>
      <c r="BA33" s="19"/>
      <c r="BB33" s="2"/>
      <c r="BC33" s="43"/>
      <c r="BD33" s="49">
        <v>1</v>
      </c>
    </row>
    <row r="34" spans="1:56">
      <c r="A34" s="113" t="s">
        <v>55</v>
      </c>
      <c r="B34" s="8">
        <v>41121</v>
      </c>
      <c r="C34" s="113" t="s">
        <v>104</v>
      </c>
      <c r="D34" s="19">
        <v>5</v>
      </c>
      <c r="E34" s="19">
        <v>7</v>
      </c>
      <c r="F34" s="14">
        <v>100</v>
      </c>
      <c r="H34" s="2">
        <f t="shared" si="16"/>
        <v>0</v>
      </c>
      <c r="I34" s="2">
        <f t="shared" si="17"/>
        <v>0</v>
      </c>
      <c r="J34" s="19"/>
      <c r="K34" s="14"/>
      <c r="M34" s="2">
        <f t="shared" si="18"/>
        <v>0</v>
      </c>
      <c r="N34" s="2">
        <f t="shared" si="19"/>
        <v>0</v>
      </c>
      <c r="O34" s="17">
        <f t="shared" si="12"/>
        <v>100</v>
      </c>
      <c r="P34" s="2">
        <f t="shared" si="20"/>
        <v>0</v>
      </c>
      <c r="Q34" s="19">
        <f t="shared" si="14"/>
        <v>1</v>
      </c>
      <c r="R34" s="6">
        <f t="shared" si="21"/>
        <v>0</v>
      </c>
      <c r="S34" s="19">
        <v>1</v>
      </c>
      <c r="T34" s="2">
        <v>22.2</v>
      </c>
      <c r="U34" s="2">
        <v>4.2</v>
      </c>
      <c r="V34" s="19">
        <v>6</v>
      </c>
      <c r="W34" s="2">
        <v>2.2000000000000002</v>
      </c>
      <c r="X34" s="43"/>
      <c r="Y34" s="49">
        <v>1</v>
      </c>
      <c r="AF34" s="113" t="s">
        <v>67</v>
      </c>
      <c r="AG34" s="8"/>
      <c r="AH34" s="113"/>
      <c r="AI34" s="19"/>
      <c r="AJ34" s="19"/>
      <c r="AK34" s="14"/>
      <c r="AL34" s="14"/>
      <c r="AM34" s="2">
        <f t="shared" si="0"/>
        <v>0</v>
      </c>
      <c r="AN34" s="2">
        <f t="shared" si="1"/>
        <v>0</v>
      </c>
      <c r="AO34" s="19"/>
      <c r="AP34" s="14"/>
      <c r="AQ34" s="14"/>
      <c r="AR34" s="2">
        <f t="shared" si="2"/>
        <v>0</v>
      </c>
      <c r="AS34" s="2">
        <f t="shared" si="3"/>
        <v>0</v>
      </c>
      <c r="AT34" s="17">
        <f t="shared" si="4"/>
        <v>0</v>
      </c>
      <c r="AU34" s="2">
        <f t="shared" si="5"/>
        <v>0</v>
      </c>
      <c r="AV34" s="19">
        <f t="shared" si="6"/>
        <v>0</v>
      </c>
      <c r="AW34" s="6">
        <f t="shared" si="7"/>
        <v>0</v>
      </c>
      <c r="AX34" s="19"/>
      <c r="AY34" s="2"/>
      <c r="AZ34" s="2"/>
      <c r="BA34" s="19"/>
      <c r="BB34" s="2"/>
      <c r="BC34" s="43"/>
      <c r="BD34" s="49">
        <v>1</v>
      </c>
    </row>
    <row r="35" spans="1:56">
      <c r="B35" s="8"/>
      <c r="C35" s="113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3"/>
      <c r="Y35" s="49"/>
      <c r="AF35" s="113"/>
      <c r="AJ35" s="113"/>
      <c r="AK35" s="14"/>
      <c r="AL35" s="14"/>
      <c r="AM35" s="14"/>
      <c r="AN35" s="14"/>
      <c r="AO35" s="113"/>
      <c r="AP35" s="2"/>
      <c r="AQ35" s="14"/>
      <c r="AR35" s="14"/>
      <c r="AS35" s="14"/>
      <c r="AT35" s="17"/>
      <c r="AU35" s="2"/>
      <c r="AV35" s="19"/>
      <c r="AW35" s="6"/>
      <c r="AX35" s="19"/>
      <c r="AY35" s="2"/>
      <c r="AZ35" s="2"/>
      <c r="BA35" s="19"/>
      <c r="BB35" s="2"/>
      <c r="BD35" s="6"/>
    </row>
    <row r="36" spans="1:56">
      <c r="B36" s="2" t="s">
        <v>20</v>
      </c>
      <c r="F36" s="14">
        <f>SUM(F5:F35)</f>
        <v>1160</v>
      </c>
      <c r="G36" s="14">
        <f>SUM(G5:G35)</f>
        <v>100</v>
      </c>
      <c r="H36" s="14">
        <f>SUM(H5:H35)</f>
        <v>479</v>
      </c>
      <c r="I36" s="14">
        <f>SUM(I5:I35)</f>
        <v>0</v>
      </c>
      <c r="K36" s="2">
        <f t="shared" ref="K36:R36" si="22">SUM(K5:K35)</f>
        <v>715</v>
      </c>
      <c r="L36" s="14">
        <f t="shared" si="22"/>
        <v>25</v>
      </c>
      <c r="M36" s="14">
        <f t="shared" si="22"/>
        <v>707.5</v>
      </c>
      <c r="N36" s="14">
        <f t="shared" si="22"/>
        <v>0</v>
      </c>
      <c r="O36" s="17">
        <f t="shared" si="22"/>
        <v>2000</v>
      </c>
      <c r="P36" s="2">
        <f t="shared" si="22"/>
        <v>1186.5</v>
      </c>
      <c r="Q36" s="19">
        <f t="shared" si="22"/>
        <v>20</v>
      </c>
      <c r="R36" s="19">
        <f t="shared" si="22"/>
        <v>5</v>
      </c>
      <c r="S36" s="19"/>
      <c r="V36" s="19"/>
      <c r="AF36" s="113"/>
      <c r="AG36" s="2" t="s">
        <v>20</v>
      </c>
      <c r="AJ36" s="113"/>
      <c r="AK36" s="14">
        <f>SUM(AK5:AK35)</f>
        <v>0</v>
      </c>
      <c r="AL36" s="14">
        <f>SUM(AL5:AL35)</f>
        <v>0</v>
      </c>
      <c r="AM36" s="14">
        <f>SUM(AM5:AM35)</f>
        <v>0</v>
      </c>
      <c r="AN36" s="14">
        <f>SUM(AN5:AN35)</f>
        <v>0</v>
      </c>
      <c r="AO36" s="113"/>
      <c r="AP36" s="2">
        <f t="shared" ref="AP36:AS36" si="23">SUM(AP5:AP35)</f>
        <v>0</v>
      </c>
      <c r="AQ36" s="14">
        <f t="shared" si="23"/>
        <v>0</v>
      </c>
      <c r="AR36" s="14">
        <f t="shared" si="23"/>
        <v>0</v>
      </c>
      <c r="AS36" s="14">
        <f t="shared" si="23"/>
        <v>0</v>
      </c>
      <c r="AT36" s="17">
        <f>SUM(AT5:AT35)</f>
        <v>0</v>
      </c>
      <c r="AU36" s="2">
        <f>SUM(AU5:AU35)</f>
        <v>0</v>
      </c>
      <c r="AV36" s="19">
        <f>SUM(AV5:AV35)</f>
        <v>0</v>
      </c>
      <c r="AW36" s="19">
        <f>SUM(AW5:AW35)</f>
        <v>0</v>
      </c>
      <c r="AX36" s="19"/>
      <c r="AY36" s="2"/>
      <c r="AZ36" s="2"/>
      <c r="BA36" s="19"/>
      <c r="BB36" s="2"/>
      <c r="BD36" s="6"/>
    </row>
    <row r="37" spans="1:56">
      <c r="S37" s="19"/>
      <c r="V37" s="19"/>
      <c r="AF37" s="113"/>
      <c r="AJ37" s="113"/>
      <c r="AK37" s="14"/>
      <c r="AL37" s="14"/>
      <c r="AM37" s="14"/>
      <c r="AN37" s="14"/>
      <c r="AO37" s="113"/>
      <c r="AP37" s="2"/>
      <c r="AQ37" s="14"/>
      <c r="AR37" s="14"/>
      <c r="AS37" s="14"/>
      <c r="AT37" s="17"/>
      <c r="AU37" s="2"/>
      <c r="AV37" s="19"/>
      <c r="AW37" s="6"/>
      <c r="AX37" s="19"/>
      <c r="AY37" s="2"/>
      <c r="AZ37" s="2"/>
      <c r="BA37" s="19"/>
      <c r="BB37" s="2"/>
      <c r="BD37" s="6"/>
    </row>
    <row r="38" spans="1:56"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1186.5</v>
      </c>
      <c r="S38" s="19"/>
      <c r="V38" s="19"/>
      <c r="AF38" s="113"/>
      <c r="AJ38" s="113"/>
      <c r="AK38" s="14"/>
      <c r="AL38" s="14"/>
      <c r="AM38" s="14"/>
      <c r="AN38" s="5" t="s">
        <v>119</v>
      </c>
      <c r="AO38" s="10"/>
      <c r="AP38" s="77" t="s">
        <v>120</v>
      </c>
      <c r="AQ38" s="77" t="s">
        <v>28</v>
      </c>
      <c r="AR38" s="77" t="s">
        <v>18</v>
      </c>
      <c r="AS38" s="14"/>
      <c r="AT38" s="21" t="s">
        <v>21</v>
      </c>
      <c r="AU38" s="22">
        <f>2000-AT36+AU36</f>
        <v>2000</v>
      </c>
      <c r="AV38" s="19"/>
      <c r="AW38" s="6"/>
      <c r="AX38" s="19"/>
      <c r="AY38" s="2"/>
      <c r="AZ38" s="2"/>
      <c r="BA38" s="19"/>
      <c r="BB38" s="2"/>
      <c r="BD38" s="6"/>
    </row>
    <row r="39" spans="1:56">
      <c r="A39" s="28"/>
      <c r="B39" s="27"/>
      <c r="I39" t="s">
        <v>121</v>
      </c>
      <c r="K39" s="14">
        <f>F36+K36</f>
        <v>1875</v>
      </c>
      <c r="L39" s="14">
        <f>G36+L36</f>
        <v>125</v>
      </c>
      <c r="M39" s="14">
        <f>O36</f>
        <v>2000</v>
      </c>
      <c r="O39" s="21" t="s">
        <v>22</v>
      </c>
      <c r="P39" s="23">
        <f>IF(R36=0,0,R36/Q36)</f>
        <v>0.25</v>
      </c>
      <c r="S39" s="19"/>
      <c r="V39" s="19"/>
      <c r="AF39" s="28"/>
      <c r="AG39" s="27"/>
      <c r="AJ39" s="113"/>
      <c r="AK39" s="14"/>
      <c r="AL39" s="14"/>
      <c r="AM39" s="14"/>
      <c r="AN39" t="s">
        <v>121</v>
      </c>
      <c r="AO39" s="113"/>
      <c r="AP39" s="14">
        <f>AK36+AP36</f>
        <v>0</v>
      </c>
      <c r="AQ39" s="14">
        <f>AL36+AQ36</f>
        <v>0</v>
      </c>
      <c r="AR39" s="14">
        <f>AT36</f>
        <v>0</v>
      </c>
      <c r="AS39" s="14"/>
      <c r="AT39" s="21" t="s">
        <v>22</v>
      </c>
      <c r="AU39" s="23">
        <f>IF(AW36=0,0,AW36/AV36)</f>
        <v>0</v>
      </c>
      <c r="AV39" s="19"/>
      <c r="AW39" s="6"/>
      <c r="AX39" s="19"/>
      <c r="AY39" s="2"/>
      <c r="AZ39" s="2"/>
      <c r="BA39" s="19"/>
      <c r="BB39" s="2"/>
      <c r="BD39" s="6"/>
    </row>
    <row r="40" spans="1:56">
      <c r="I40" s="78" t="s">
        <v>32</v>
      </c>
      <c r="J40" s="79"/>
      <c r="K40" s="80">
        <f>H36+M36</f>
        <v>1186.5</v>
      </c>
      <c r="L40" s="80">
        <f>I36+N36</f>
        <v>0</v>
      </c>
      <c r="M40" s="80">
        <f>P36</f>
        <v>1186.5</v>
      </c>
      <c r="S40" s="19"/>
      <c r="V40" s="19"/>
      <c r="AF40" s="113"/>
      <c r="AJ40" s="113"/>
      <c r="AK40" s="14"/>
      <c r="AL40" s="14"/>
      <c r="AM40" s="14"/>
      <c r="AN40" s="78" t="s">
        <v>32</v>
      </c>
      <c r="AO40" s="79"/>
      <c r="AP40" s="80">
        <f>AM36+AR36</f>
        <v>0</v>
      </c>
      <c r="AQ40" s="80">
        <f>AN36+AS36</f>
        <v>0</v>
      </c>
      <c r="AR40" s="80">
        <f>AU36</f>
        <v>0</v>
      </c>
      <c r="AS40" s="14"/>
      <c r="AT40" s="17"/>
      <c r="AU40" s="2"/>
      <c r="AV40" s="19"/>
      <c r="AW40" s="6"/>
      <c r="AX40" s="19"/>
      <c r="AY40" s="2"/>
      <c r="AZ40" s="2"/>
      <c r="BA40" s="19"/>
      <c r="BB40" s="2"/>
      <c r="BD40" s="6"/>
    </row>
    <row r="41" spans="1:56">
      <c r="A41" s="122"/>
      <c r="B41" s="122"/>
      <c r="I41" t="s">
        <v>122</v>
      </c>
      <c r="K41" s="14">
        <f>K40-K39</f>
        <v>-688.5</v>
      </c>
      <c r="L41" s="14">
        <f>L40-L39</f>
        <v>-125</v>
      </c>
      <c r="M41" s="14">
        <f>M40-M39</f>
        <v>-813.5</v>
      </c>
      <c r="O41" s="21" t="s">
        <v>26</v>
      </c>
      <c r="P41" s="22">
        <f>P38*P39</f>
        <v>296.625</v>
      </c>
      <c r="S41" s="19"/>
      <c r="V41" s="19"/>
      <c r="AF41" s="122"/>
      <c r="AG41" s="122"/>
      <c r="AJ41" s="113"/>
      <c r="AK41" s="14"/>
      <c r="AL41" s="14"/>
      <c r="AM41" s="14"/>
      <c r="AN41" t="s">
        <v>122</v>
      </c>
      <c r="AO41" s="113"/>
      <c r="AP41" s="14">
        <f>AP40-AP39</f>
        <v>0</v>
      </c>
      <c r="AQ41" s="14">
        <f>AQ40-AQ39</f>
        <v>0</v>
      </c>
      <c r="AR41" s="14">
        <f>AR40-AR39</f>
        <v>0</v>
      </c>
      <c r="AS41" s="14"/>
      <c r="AT41" s="21" t="s">
        <v>26</v>
      </c>
      <c r="AU41" s="22">
        <f>AU38*AU39</f>
        <v>0</v>
      </c>
      <c r="AV41" s="19"/>
      <c r="AW41" s="6"/>
      <c r="AX41" s="19"/>
      <c r="AY41" s="2"/>
      <c r="AZ41" s="2"/>
      <c r="BA41" s="19"/>
      <c r="BB41" s="2"/>
      <c r="BD41" s="6"/>
    </row>
    <row r="42" spans="1:56">
      <c r="I42" s="111" t="s">
        <v>123</v>
      </c>
      <c r="J42" s="81"/>
      <c r="K42" s="82">
        <f>K41/MAX(1,K39)</f>
        <v>-0.36720000000000003</v>
      </c>
      <c r="L42" s="82">
        <f>L41/MAX(1,L39)</f>
        <v>-1</v>
      </c>
      <c r="M42" s="82">
        <f>M41/MAX(1,M39)</f>
        <v>-0.40675</v>
      </c>
      <c r="S42" s="19"/>
      <c r="V42" s="19"/>
      <c r="AF42" s="113"/>
      <c r="AJ42" s="113"/>
      <c r="AK42" s="14"/>
      <c r="AL42" s="14"/>
      <c r="AM42" s="14"/>
      <c r="AN42" s="111" t="s">
        <v>123</v>
      </c>
      <c r="AO42" s="81"/>
      <c r="AP42" s="82">
        <f>AP41/MAX(1,AP39)</f>
        <v>0</v>
      </c>
      <c r="AQ42" s="82">
        <f>AQ41/MAX(1,AQ39)</f>
        <v>0</v>
      </c>
      <c r="AR42" s="82">
        <f>AR41/MAX(1,AR39)</f>
        <v>0</v>
      </c>
      <c r="AS42" s="14"/>
      <c r="AT42" s="17"/>
      <c r="AU42" s="2"/>
      <c r="AV42" s="19"/>
      <c r="AW42" s="6"/>
      <c r="AX42" s="19"/>
      <c r="AY42" s="2"/>
      <c r="AZ42" s="2"/>
      <c r="BA42" s="19"/>
      <c r="BB42" s="2"/>
      <c r="BD42" s="6"/>
    </row>
    <row r="43" spans="1:56">
      <c r="B43" s="8"/>
      <c r="C43" s="113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  <c r="AF43" s="113"/>
      <c r="AG43" s="8"/>
      <c r="AH43" s="113"/>
      <c r="AI43" s="19"/>
      <c r="AJ43" s="19"/>
      <c r="AK43" s="14"/>
      <c r="AL43" s="14"/>
      <c r="AM43" s="2"/>
      <c r="AN43" s="2"/>
      <c r="AO43" s="19"/>
      <c r="AP43" s="14"/>
      <c r="AQ43" s="14"/>
      <c r="AR43" s="2"/>
      <c r="AS43" s="2"/>
      <c r="AT43" s="17"/>
      <c r="AU43" s="2"/>
      <c r="AV43" s="19"/>
      <c r="AW43" s="6"/>
      <c r="AX43" s="19"/>
      <c r="AY43" s="2"/>
      <c r="AZ43" s="2"/>
      <c r="BA43" s="19"/>
      <c r="BB43" s="2"/>
      <c r="BC43" s="43"/>
      <c r="BD43" s="49"/>
    </row>
    <row r="44" spans="1:56">
      <c r="B44" s="8"/>
      <c r="C44" s="113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  <c r="AF44" s="113"/>
      <c r="AG44" s="8"/>
      <c r="AH44" s="113"/>
      <c r="AI44" s="19"/>
      <c r="AJ44" s="19"/>
      <c r="AK44" s="14"/>
      <c r="AL44" s="14"/>
      <c r="AM44" s="2"/>
      <c r="AN44" s="2"/>
      <c r="AO44" s="19"/>
      <c r="AP44" s="14"/>
      <c r="AQ44" s="14"/>
      <c r="AR44" s="2"/>
      <c r="AS44" s="2"/>
      <c r="AT44" s="17"/>
      <c r="AU44" s="2"/>
      <c r="AV44" s="19"/>
      <c r="AW44" s="6"/>
      <c r="AX44" s="19"/>
      <c r="AY44" s="2"/>
      <c r="AZ44" s="2"/>
      <c r="BA44" s="19"/>
      <c r="BB44" s="2"/>
      <c r="BC44" s="43"/>
      <c r="BD44" s="49"/>
    </row>
    <row r="45" spans="1:56">
      <c r="A45" s="53" t="s">
        <v>68</v>
      </c>
      <c r="N45" s="2"/>
      <c r="S45" s="19"/>
      <c r="V45" s="19"/>
      <c r="X45" s="43"/>
      <c r="Y45" s="49"/>
      <c r="AF45" s="53" t="s">
        <v>68</v>
      </c>
      <c r="AJ45" s="113"/>
      <c r="AK45" s="14"/>
      <c r="AL45" s="14"/>
      <c r="AM45" s="14"/>
      <c r="AN45" s="14"/>
      <c r="AO45" s="113"/>
      <c r="AP45" s="2"/>
      <c r="AQ45" s="14"/>
      <c r="AR45" s="14"/>
      <c r="AS45" s="2"/>
      <c r="AT45" s="17"/>
      <c r="AU45" s="2"/>
      <c r="AV45" s="19"/>
      <c r="AW45" s="6"/>
      <c r="AX45" s="19"/>
      <c r="AY45" s="2"/>
      <c r="AZ45" s="2"/>
      <c r="BA45" s="19"/>
      <c r="BB45" s="2"/>
      <c r="BC45" s="43"/>
      <c r="BD45" s="49"/>
    </row>
    <row r="46" spans="1:56">
      <c r="A46" s="113" t="s">
        <v>9</v>
      </c>
      <c r="B46" s="8">
        <v>41094</v>
      </c>
      <c r="C46" s="113" t="s">
        <v>94</v>
      </c>
      <c r="D46" s="19">
        <v>8</v>
      </c>
      <c r="E46" s="19">
        <v>2</v>
      </c>
      <c r="F46" s="14">
        <v>25</v>
      </c>
      <c r="G46" s="14">
        <v>25</v>
      </c>
      <c r="H46" s="2">
        <f t="shared" ref="H46:H66" si="24">IF(E46=S46,F46/2*MIN(T46,42),0)*Y46</f>
        <v>0</v>
      </c>
      <c r="I46" s="2">
        <f t="shared" ref="I46:I66" si="25">IF(E46=S46,G46/2*MIN(U46,22),IF(E46=V46,G46/2*MIN(W46,22),0))*Y46</f>
        <v>0</v>
      </c>
      <c r="J46" s="19">
        <v>8</v>
      </c>
      <c r="K46" s="14">
        <v>25</v>
      </c>
      <c r="L46" s="14">
        <v>25</v>
      </c>
      <c r="M46" s="2">
        <f t="shared" ref="M46:M66" si="26">IF(J46=S46,K46/2*MIN(T46,42),0)*Y46</f>
        <v>337.5</v>
      </c>
      <c r="N46" s="2">
        <f t="shared" ref="N46:N66" si="27">IF(J46=S46,L46/2*MIN(U46,22),IF(J46=V46,L46/2*MIN(W46,22),0))*Y46</f>
        <v>125</v>
      </c>
      <c r="O46" s="17">
        <f t="shared" ref="O46:O66" si="28">F46+G46+K46+L46</f>
        <v>100</v>
      </c>
      <c r="P46" s="2">
        <f t="shared" ref="P46:P66" si="29">(H46+I46+M46+N46)</f>
        <v>462.5</v>
      </c>
      <c r="Q46" s="19">
        <f t="shared" ref="Q46:Q66" si="30">IF(B46&gt;1/1/2000,1,0)</f>
        <v>1</v>
      </c>
      <c r="R46" s="6">
        <f t="shared" ref="R46:R66" si="31">IF(H46&gt;0,1,IF(I46&gt;0,1,IF(M46&gt;0,1,IF(N46&gt;0,1,0))))</f>
        <v>1</v>
      </c>
      <c r="S46" s="19">
        <v>8</v>
      </c>
      <c r="T46" s="2">
        <v>27</v>
      </c>
      <c r="U46" s="2">
        <v>10</v>
      </c>
      <c r="V46" s="19">
        <v>4</v>
      </c>
      <c r="W46" s="2">
        <v>6.7</v>
      </c>
      <c r="X46" s="43"/>
      <c r="Y46" s="49">
        <v>1</v>
      </c>
      <c r="AF46" s="113"/>
      <c r="AG46" s="8"/>
      <c r="AH46" s="113"/>
      <c r="AI46" s="19"/>
      <c r="AJ46" s="19"/>
      <c r="AK46" s="14"/>
      <c r="AL46" s="14"/>
      <c r="AM46" s="2"/>
      <c r="AN46" s="2"/>
      <c r="AO46" s="19"/>
      <c r="AP46" s="14"/>
      <c r="AQ46" s="14"/>
      <c r="AR46" s="2"/>
      <c r="AS46" s="2"/>
      <c r="AT46" s="17"/>
      <c r="AU46" s="2"/>
      <c r="AV46" s="19"/>
      <c r="AW46" s="6"/>
      <c r="AX46" s="19"/>
      <c r="AY46" s="2"/>
      <c r="AZ46" s="2"/>
      <c r="BA46" s="19"/>
      <c r="BB46" s="2"/>
      <c r="BC46" s="43"/>
      <c r="BD46" s="49"/>
    </row>
    <row r="47" spans="1:56">
      <c r="A47" s="113" t="s">
        <v>39</v>
      </c>
      <c r="B47" s="8">
        <v>41094</v>
      </c>
      <c r="C47" s="113" t="s">
        <v>94</v>
      </c>
      <c r="D47" s="19">
        <v>10</v>
      </c>
      <c r="E47" s="19">
        <v>10</v>
      </c>
      <c r="F47" s="14">
        <v>25</v>
      </c>
      <c r="G47" s="14">
        <v>25</v>
      </c>
      <c r="H47" s="2">
        <f t="shared" si="24"/>
        <v>0</v>
      </c>
      <c r="I47" s="2">
        <f t="shared" si="25"/>
        <v>45</v>
      </c>
      <c r="J47" s="19">
        <v>11</v>
      </c>
      <c r="K47" s="14">
        <v>25</v>
      </c>
      <c r="L47" s="14">
        <v>25</v>
      </c>
      <c r="M47" s="2">
        <f t="shared" si="26"/>
        <v>65</v>
      </c>
      <c r="N47" s="2">
        <f t="shared" si="27"/>
        <v>38.75</v>
      </c>
      <c r="O47" s="17">
        <f t="shared" si="28"/>
        <v>100</v>
      </c>
      <c r="P47" s="2">
        <f t="shared" si="29"/>
        <v>148.75</v>
      </c>
      <c r="Q47" s="19">
        <f t="shared" si="30"/>
        <v>1</v>
      </c>
      <c r="R47" s="6">
        <f t="shared" si="31"/>
        <v>1</v>
      </c>
      <c r="S47" s="19">
        <v>11</v>
      </c>
      <c r="T47" s="2">
        <v>5.2</v>
      </c>
      <c r="U47" s="2">
        <v>3.1</v>
      </c>
      <c r="V47" s="19">
        <v>10</v>
      </c>
      <c r="W47" s="2">
        <v>3.6</v>
      </c>
      <c r="X47" s="43"/>
      <c r="Y47" s="49">
        <v>1</v>
      </c>
      <c r="AF47" s="113"/>
      <c r="AJ47" s="113"/>
      <c r="AK47" s="14"/>
      <c r="AL47" s="14"/>
      <c r="AM47" s="14"/>
      <c r="AN47" s="14"/>
      <c r="AO47" s="113"/>
      <c r="AP47" s="2"/>
      <c r="AQ47" s="14"/>
      <c r="AR47" s="14"/>
      <c r="AS47" s="14"/>
      <c r="AT47" s="17"/>
      <c r="AU47" s="2"/>
      <c r="AV47" s="19"/>
      <c r="AW47" s="6"/>
      <c r="AX47" s="19"/>
      <c r="AY47" s="2"/>
      <c r="AZ47" s="2"/>
      <c r="BA47" s="19"/>
      <c r="BB47" s="2"/>
      <c r="BD47" s="6"/>
    </row>
    <row r="48" spans="1:56">
      <c r="A48" s="113" t="s">
        <v>40</v>
      </c>
      <c r="B48" s="8">
        <v>41094</v>
      </c>
      <c r="C48" s="113" t="s">
        <v>88</v>
      </c>
      <c r="D48" s="19">
        <v>2</v>
      </c>
      <c r="E48" s="19">
        <v>4</v>
      </c>
      <c r="F48" s="14">
        <v>25</v>
      </c>
      <c r="G48" s="14">
        <v>25</v>
      </c>
      <c r="H48" s="2">
        <f t="shared" si="24"/>
        <v>0</v>
      </c>
      <c r="I48" s="2">
        <f t="shared" si="25"/>
        <v>0</v>
      </c>
      <c r="J48" s="19">
        <v>5</v>
      </c>
      <c r="K48" s="14">
        <v>25</v>
      </c>
      <c r="L48" s="14">
        <v>25</v>
      </c>
      <c r="M48" s="2">
        <f t="shared" si="26"/>
        <v>0</v>
      </c>
      <c r="N48" s="2">
        <f t="shared" si="27"/>
        <v>0</v>
      </c>
      <c r="O48" s="17">
        <f t="shared" si="28"/>
        <v>100</v>
      </c>
      <c r="P48" s="2">
        <f t="shared" si="29"/>
        <v>0</v>
      </c>
      <c r="Q48" s="19">
        <f t="shared" si="30"/>
        <v>1</v>
      </c>
      <c r="R48" s="6">
        <f t="shared" si="31"/>
        <v>0</v>
      </c>
      <c r="S48" s="19">
        <v>6</v>
      </c>
      <c r="T48" s="2">
        <v>13.2</v>
      </c>
      <c r="U48" s="2">
        <v>5.3</v>
      </c>
      <c r="V48" s="19">
        <v>2</v>
      </c>
      <c r="W48" s="2">
        <v>4.0999999999999996</v>
      </c>
      <c r="X48" s="43"/>
      <c r="Y48" s="49">
        <v>1</v>
      </c>
      <c r="AF48" s="113"/>
      <c r="AJ48" s="113"/>
      <c r="AK48" s="14"/>
      <c r="AL48" s="14"/>
      <c r="AM48" s="14"/>
      <c r="AN48" s="14"/>
      <c r="AO48" s="113"/>
      <c r="AP48" s="2"/>
      <c r="AQ48" s="14"/>
      <c r="AR48" s="14"/>
      <c r="AS48" s="14"/>
      <c r="AT48" s="17"/>
      <c r="AU48" s="2"/>
      <c r="AV48" s="19"/>
      <c r="AW48" s="6"/>
      <c r="AX48" s="19"/>
      <c r="AY48" s="2"/>
      <c r="AZ48" s="2"/>
      <c r="BA48" s="19"/>
      <c r="BB48" s="2"/>
      <c r="BD48" s="6"/>
    </row>
    <row r="49" spans="1:56">
      <c r="A49" s="113" t="s">
        <v>41</v>
      </c>
      <c r="B49" s="8">
        <v>41094</v>
      </c>
      <c r="C49" s="113" t="s">
        <v>97</v>
      </c>
      <c r="D49" s="19">
        <v>9</v>
      </c>
      <c r="E49" s="19">
        <v>6</v>
      </c>
      <c r="F49" s="14">
        <v>50</v>
      </c>
      <c r="G49" s="14">
        <v>50</v>
      </c>
      <c r="H49" s="2">
        <f t="shared" si="24"/>
        <v>0</v>
      </c>
      <c r="I49" s="2">
        <f t="shared" si="25"/>
        <v>0</v>
      </c>
      <c r="J49" s="19"/>
      <c r="K49" s="14"/>
      <c r="M49" s="2">
        <f t="shared" si="26"/>
        <v>0</v>
      </c>
      <c r="N49" s="2">
        <f t="shared" si="27"/>
        <v>0</v>
      </c>
      <c r="O49" s="17">
        <f t="shared" si="28"/>
        <v>100</v>
      </c>
      <c r="P49" s="2">
        <f t="shared" si="29"/>
        <v>0</v>
      </c>
      <c r="Q49" s="19">
        <f t="shared" si="30"/>
        <v>1</v>
      </c>
      <c r="R49" s="6">
        <f t="shared" si="31"/>
        <v>0</v>
      </c>
      <c r="S49" s="19">
        <v>3</v>
      </c>
      <c r="T49" s="2">
        <v>10.8</v>
      </c>
      <c r="U49" s="2">
        <v>5.8</v>
      </c>
      <c r="V49" s="19">
        <v>7</v>
      </c>
      <c r="W49" s="2">
        <v>5.6</v>
      </c>
      <c r="X49" s="43"/>
      <c r="Y49" s="49">
        <v>1</v>
      </c>
      <c r="AF49" s="113"/>
      <c r="AJ49" s="113"/>
      <c r="AK49" s="14"/>
      <c r="AL49" s="14"/>
      <c r="AM49" s="14"/>
      <c r="AN49" s="14"/>
      <c r="AO49" s="113"/>
      <c r="AP49" s="2"/>
      <c r="AQ49" s="14"/>
      <c r="AR49" s="14"/>
      <c r="AS49" s="14"/>
      <c r="AT49" s="17"/>
      <c r="AU49" s="2"/>
      <c r="AV49" s="19"/>
      <c r="AW49" s="6"/>
      <c r="AX49" s="19"/>
      <c r="AY49" s="2"/>
      <c r="AZ49" s="2"/>
      <c r="BA49" s="19"/>
      <c r="BB49" s="2"/>
      <c r="BD49" s="6"/>
    </row>
    <row r="50" spans="1:56">
      <c r="A50" s="113" t="s">
        <v>43</v>
      </c>
      <c r="B50" s="8">
        <v>41097</v>
      </c>
      <c r="C50" s="113" t="s">
        <v>94</v>
      </c>
      <c r="D50" s="19">
        <v>9</v>
      </c>
      <c r="E50" s="19">
        <v>1</v>
      </c>
      <c r="F50" s="14">
        <v>25</v>
      </c>
      <c r="G50" s="14">
        <v>25</v>
      </c>
      <c r="H50" s="2">
        <f t="shared" si="24"/>
        <v>0</v>
      </c>
      <c r="I50" s="2">
        <f t="shared" si="25"/>
        <v>0</v>
      </c>
      <c r="J50" s="19">
        <v>5</v>
      </c>
      <c r="K50" s="14">
        <v>25</v>
      </c>
      <c r="L50" s="14">
        <v>25</v>
      </c>
      <c r="M50" s="2">
        <f t="shared" si="26"/>
        <v>0</v>
      </c>
      <c r="N50" s="2">
        <f t="shared" si="27"/>
        <v>0</v>
      </c>
      <c r="O50" s="17">
        <f t="shared" si="28"/>
        <v>100</v>
      </c>
      <c r="P50" s="2">
        <f t="shared" si="29"/>
        <v>0</v>
      </c>
      <c r="Q50" s="19">
        <f t="shared" si="30"/>
        <v>1</v>
      </c>
      <c r="R50" s="6">
        <f t="shared" si="31"/>
        <v>0</v>
      </c>
      <c r="S50" s="19">
        <v>6</v>
      </c>
      <c r="T50" s="2">
        <v>13.6</v>
      </c>
      <c r="U50" s="2">
        <v>5.4</v>
      </c>
      <c r="V50" s="19">
        <v>4</v>
      </c>
      <c r="W50" s="2">
        <v>5.2</v>
      </c>
      <c r="X50" s="43"/>
      <c r="Y50" s="49">
        <v>1</v>
      </c>
      <c r="AF50" s="113"/>
      <c r="AJ50" s="113"/>
      <c r="AK50" s="14"/>
      <c r="AL50" s="14"/>
      <c r="AM50" s="14"/>
      <c r="AN50" s="14"/>
      <c r="AO50" s="113"/>
      <c r="AP50" s="22" t="s">
        <v>20</v>
      </c>
      <c r="AQ50" s="21"/>
      <c r="AR50" s="21"/>
      <c r="AS50" s="21"/>
      <c r="AT50" s="54"/>
      <c r="AU50" s="22"/>
      <c r="AV50" s="55">
        <f>SUM(AV36:AV49)</f>
        <v>0</v>
      </c>
      <c r="AW50" s="55">
        <f>SUM(AW36:AW49)</f>
        <v>0</v>
      </c>
      <c r="AX50" s="19"/>
      <c r="AY50" s="2"/>
      <c r="AZ50" s="2"/>
      <c r="BA50" s="19"/>
      <c r="BB50" s="2"/>
      <c r="BD50" s="6"/>
    </row>
    <row r="51" spans="1:56">
      <c r="A51" s="113" t="s">
        <v>42</v>
      </c>
      <c r="B51" s="8">
        <v>41097</v>
      </c>
      <c r="C51" s="113" t="s">
        <v>86</v>
      </c>
      <c r="D51" s="19">
        <v>9</v>
      </c>
      <c r="E51" s="19">
        <v>2</v>
      </c>
      <c r="F51" s="14">
        <v>50</v>
      </c>
      <c r="G51" s="14">
        <v>50</v>
      </c>
      <c r="H51" s="2">
        <f t="shared" si="24"/>
        <v>0</v>
      </c>
      <c r="I51" s="2">
        <f t="shared" si="25"/>
        <v>97.5</v>
      </c>
      <c r="J51" s="19"/>
      <c r="K51" s="14"/>
      <c r="M51" s="2">
        <f t="shared" si="26"/>
        <v>0</v>
      </c>
      <c r="N51" s="2">
        <f t="shared" si="27"/>
        <v>0</v>
      </c>
      <c r="O51" s="17">
        <f t="shared" si="28"/>
        <v>100</v>
      </c>
      <c r="P51" s="2">
        <f t="shared" si="29"/>
        <v>97.5</v>
      </c>
      <c r="Q51" s="19">
        <f t="shared" si="30"/>
        <v>1</v>
      </c>
      <c r="R51" s="6">
        <f t="shared" si="31"/>
        <v>1</v>
      </c>
      <c r="S51" s="19">
        <v>6</v>
      </c>
      <c r="T51" s="2">
        <v>2.8</v>
      </c>
      <c r="U51" s="2">
        <v>2.2000000000000002</v>
      </c>
      <c r="V51" s="19">
        <v>2</v>
      </c>
      <c r="W51" s="2">
        <v>2.6</v>
      </c>
      <c r="X51" s="43"/>
      <c r="Y51" s="49">
        <v>1.5</v>
      </c>
      <c r="AF51" s="113"/>
      <c r="AJ51" s="113"/>
      <c r="AK51" s="14"/>
      <c r="AL51" s="14"/>
      <c r="AM51" s="14"/>
      <c r="AN51" s="14"/>
      <c r="AO51" s="113"/>
      <c r="AP51" s="2"/>
      <c r="AQ51" s="14"/>
      <c r="AR51" s="14"/>
      <c r="AS51" s="14"/>
      <c r="AT51" s="17"/>
      <c r="AU51" s="2"/>
      <c r="AV51" s="19"/>
      <c r="AW51" s="6"/>
      <c r="AX51" s="19"/>
      <c r="AY51" s="2"/>
      <c r="AZ51" s="2"/>
      <c r="BA51" s="19"/>
      <c r="BB51" s="2"/>
      <c r="BD51" s="6"/>
    </row>
    <row r="52" spans="1:56">
      <c r="A52" s="113" t="s">
        <v>44</v>
      </c>
      <c r="B52" s="8">
        <v>41097</v>
      </c>
      <c r="C52" s="113" t="s">
        <v>86</v>
      </c>
      <c r="D52" s="19">
        <v>3</v>
      </c>
      <c r="E52" s="19">
        <v>1</v>
      </c>
      <c r="F52" s="14">
        <v>25</v>
      </c>
      <c r="G52" s="14">
        <v>25</v>
      </c>
      <c r="H52" s="2">
        <f t="shared" si="24"/>
        <v>0</v>
      </c>
      <c r="I52" s="2">
        <f t="shared" si="25"/>
        <v>0</v>
      </c>
      <c r="J52" s="19">
        <v>5</v>
      </c>
      <c r="K52" s="14">
        <v>25</v>
      </c>
      <c r="L52" s="14">
        <v>25</v>
      </c>
      <c r="M52" s="2">
        <f t="shared" si="26"/>
        <v>0</v>
      </c>
      <c r="N52" s="2">
        <f t="shared" si="27"/>
        <v>30</v>
      </c>
      <c r="O52" s="17">
        <f t="shared" si="28"/>
        <v>100</v>
      </c>
      <c r="P52" s="2">
        <f t="shared" si="29"/>
        <v>30</v>
      </c>
      <c r="Q52" s="19">
        <f t="shared" si="30"/>
        <v>1</v>
      </c>
      <c r="R52" s="6">
        <f t="shared" si="31"/>
        <v>1</v>
      </c>
      <c r="S52" s="19">
        <v>3</v>
      </c>
      <c r="T52" s="2">
        <v>4</v>
      </c>
      <c r="U52" s="2">
        <v>2.2000000000000002</v>
      </c>
      <c r="V52" s="19">
        <v>5</v>
      </c>
      <c r="W52" s="2">
        <v>2.4</v>
      </c>
      <c r="X52" s="43"/>
      <c r="Y52" s="49">
        <v>1</v>
      </c>
      <c r="AF52" s="113"/>
      <c r="AJ52" s="113"/>
      <c r="AK52" s="14"/>
      <c r="AL52" s="14"/>
      <c r="AM52" s="14"/>
      <c r="AN52" s="14"/>
      <c r="AO52" s="113"/>
      <c r="AP52" s="2"/>
      <c r="AQ52" s="14"/>
      <c r="AR52" s="14"/>
      <c r="AS52" s="14"/>
      <c r="AT52" s="17"/>
      <c r="AU52" s="2"/>
      <c r="AV52" s="19"/>
      <c r="AW52" s="6"/>
      <c r="AX52" s="19"/>
      <c r="AY52" s="2"/>
      <c r="AZ52" s="2"/>
      <c r="BA52" s="19"/>
      <c r="BB52" s="2"/>
      <c r="BD52" s="6"/>
    </row>
    <row r="53" spans="1:56">
      <c r="A53" s="113" t="s">
        <v>45</v>
      </c>
      <c r="B53" s="8">
        <v>41097</v>
      </c>
      <c r="C53" s="113" t="s">
        <v>86</v>
      </c>
      <c r="D53" s="19">
        <v>7</v>
      </c>
      <c r="E53" s="19">
        <v>7</v>
      </c>
      <c r="F53" s="14">
        <v>25</v>
      </c>
      <c r="G53" s="14">
        <v>25</v>
      </c>
      <c r="H53" s="2">
        <f t="shared" si="24"/>
        <v>107.5</v>
      </c>
      <c r="I53" s="2">
        <f t="shared" si="25"/>
        <v>55.000000000000007</v>
      </c>
      <c r="J53" s="19">
        <v>12</v>
      </c>
      <c r="K53" s="14">
        <v>25</v>
      </c>
      <c r="L53" s="14">
        <v>25</v>
      </c>
      <c r="M53" s="2">
        <f t="shared" si="26"/>
        <v>0</v>
      </c>
      <c r="N53" s="2">
        <f t="shared" si="27"/>
        <v>0</v>
      </c>
      <c r="O53" s="17">
        <f t="shared" si="28"/>
        <v>100</v>
      </c>
      <c r="P53" s="2">
        <f t="shared" si="29"/>
        <v>162.5</v>
      </c>
      <c r="Q53" s="19">
        <f t="shared" si="30"/>
        <v>1</v>
      </c>
      <c r="R53" s="6">
        <f t="shared" si="31"/>
        <v>1</v>
      </c>
      <c r="S53" s="19">
        <v>7</v>
      </c>
      <c r="T53" s="2">
        <v>8.6</v>
      </c>
      <c r="U53" s="2">
        <v>4.4000000000000004</v>
      </c>
      <c r="V53" s="19">
        <v>6</v>
      </c>
      <c r="W53" s="2">
        <v>3.4</v>
      </c>
      <c r="X53" s="43"/>
      <c r="Y53" s="49">
        <v>1</v>
      </c>
      <c r="AF53" s="113"/>
      <c r="AJ53" s="113"/>
      <c r="AK53" s="14"/>
      <c r="AL53" s="14"/>
      <c r="AM53" s="14"/>
      <c r="AN53" s="14"/>
      <c r="AO53" s="113"/>
      <c r="AP53" s="2"/>
      <c r="AQ53" s="14"/>
      <c r="AR53" s="14"/>
      <c r="AS53" s="14"/>
      <c r="AT53" s="17"/>
      <c r="AU53" s="2"/>
      <c r="AV53" s="19"/>
      <c r="AW53" s="6"/>
      <c r="AX53" s="19"/>
      <c r="AY53" s="2"/>
      <c r="AZ53" s="2"/>
      <c r="BA53" s="19"/>
      <c r="BB53" s="2"/>
      <c r="BD53" s="6"/>
    </row>
    <row r="54" spans="1:56">
      <c r="A54" s="113" t="s">
        <v>46</v>
      </c>
      <c r="B54" s="8">
        <v>41098</v>
      </c>
      <c r="C54" s="113" t="s">
        <v>86</v>
      </c>
      <c r="D54" s="19">
        <v>6</v>
      </c>
      <c r="E54" s="19">
        <v>6</v>
      </c>
      <c r="F54" s="14">
        <v>25</v>
      </c>
      <c r="G54" s="14">
        <v>25</v>
      </c>
      <c r="H54" s="2">
        <f t="shared" si="24"/>
        <v>229.99999999999997</v>
      </c>
      <c r="I54" s="2">
        <f t="shared" si="25"/>
        <v>75</v>
      </c>
      <c r="J54" s="19">
        <v>2</v>
      </c>
      <c r="K54" s="14">
        <v>25</v>
      </c>
      <c r="L54" s="14">
        <v>25</v>
      </c>
      <c r="M54" s="2">
        <f t="shared" si="26"/>
        <v>0</v>
      </c>
      <c r="N54" s="2">
        <f t="shared" si="27"/>
        <v>0</v>
      </c>
      <c r="O54" s="17">
        <f t="shared" si="28"/>
        <v>100</v>
      </c>
      <c r="P54" s="2">
        <f t="shared" si="29"/>
        <v>305</v>
      </c>
      <c r="Q54" s="19">
        <f t="shared" si="30"/>
        <v>1</v>
      </c>
      <c r="R54" s="6">
        <f t="shared" si="31"/>
        <v>1</v>
      </c>
      <c r="S54" s="19">
        <v>6</v>
      </c>
      <c r="T54" s="2">
        <v>18.399999999999999</v>
      </c>
      <c r="U54" s="2">
        <v>6</v>
      </c>
      <c r="V54" s="19">
        <v>8</v>
      </c>
      <c r="W54" s="2">
        <v>3.4</v>
      </c>
      <c r="X54" s="43"/>
      <c r="Y54" s="49">
        <v>1</v>
      </c>
      <c r="AF54" s="113"/>
      <c r="AJ54" s="113"/>
      <c r="AK54" s="14"/>
      <c r="AL54" s="14"/>
      <c r="AM54" s="14"/>
      <c r="AN54" s="14"/>
      <c r="AO54" s="113"/>
      <c r="AP54" s="2"/>
      <c r="AQ54" s="14"/>
      <c r="AR54" s="14"/>
      <c r="AS54" s="14"/>
      <c r="AT54" s="17"/>
      <c r="AU54" s="2"/>
      <c r="AV54" s="19"/>
      <c r="AW54" s="6"/>
      <c r="AX54" s="19"/>
      <c r="AY54" s="2"/>
      <c r="AZ54" s="2"/>
      <c r="BA54" s="19"/>
      <c r="BB54" s="2"/>
      <c r="BD54" s="6"/>
    </row>
    <row r="55" spans="1:56">
      <c r="A55" s="113" t="s">
        <v>47</v>
      </c>
      <c r="B55" s="8">
        <v>41098</v>
      </c>
      <c r="C55" s="113" t="s">
        <v>86</v>
      </c>
      <c r="D55" s="19">
        <v>8</v>
      </c>
      <c r="E55" s="19">
        <v>2</v>
      </c>
      <c r="F55" s="14">
        <v>25</v>
      </c>
      <c r="G55" s="14">
        <v>25</v>
      </c>
      <c r="H55" s="2">
        <f t="shared" si="24"/>
        <v>0</v>
      </c>
      <c r="I55" s="2">
        <f t="shared" si="25"/>
        <v>0</v>
      </c>
      <c r="J55" s="19">
        <v>3</v>
      </c>
      <c r="K55" s="14">
        <v>25</v>
      </c>
      <c r="L55" s="14">
        <v>25</v>
      </c>
      <c r="M55" s="2">
        <f t="shared" si="26"/>
        <v>0</v>
      </c>
      <c r="N55" s="2">
        <f t="shared" si="27"/>
        <v>0</v>
      </c>
      <c r="O55" s="17">
        <f t="shared" si="28"/>
        <v>100</v>
      </c>
      <c r="P55" s="2">
        <f t="shared" si="29"/>
        <v>0</v>
      </c>
      <c r="Q55" s="19">
        <f t="shared" si="30"/>
        <v>1</v>
      </c>
      <c r="R55" s="6">
        <f t="shared" si="31"/>
        <v>0</v>
      </c>
      <c r="S55" s="19">
        <v>8</v>
      </c>
      <c r="T55" s="2">
        <v>14.8</v>
      </c>
      <c r="U55" s="2">
        <v>4.8</v>
      </c>
      <c r="V55" s="19">
        <v>7</v>
      </c>
      <c r="W55" s="2">
        <v>2.6</v>
      </c>
      <c r="X55" s="43"/>
      <c r="Y55" s="49">
        <v>1</v>
      </c>
      <c r="AF55" s="113"/>
      <c r="AJ55" s="113"/>
      <c r="AK55" s="14"/>
      <c r="AL55" s="14"/>
      <c r="AM55" s="14"/>
      <c r="AN55" s="14"/>
      <c r="AO55" s="113"/>
      <c r="AP55" s="2"/>
      <c r="AQ55" s="14"/>
      <c r="AR55" s="14"/>
      <c r="AS55" s="14"/>
      <c r="AT55" s="17"/>
      <c r="AU55" s="2"/>
      <c r="AV55" s="19"/>
      <c r="AW55" s="6"/>
      <c r="AX55" s="19"/>
      <c r="AY55" s="2"/>
      <c r="AZ55" s="2"/>
      <c r="BA55" s="19"/>
      <c r="BB55" s="2"/>
      <c r="BD55" s="6"/>
    </row>
    <row r="56" spans="1:56">
      <c r="A56" s="113" t="s">
        <v>48</v>
      </c>
      <c r="B56" s="8">
        <v>41100</v>
      </c>
      <c r="C56" s="113" t="s">
        <v>104</v>
      </c>
      <c r="D56" s="19">
        <v>4</v>
      </c>
      <c r="E56" s="19">
        <v>5</v>
      </c>
      <c r="F56" s="14">
        <v>40</v>
      </c>
      <c r="G56" s="14">
        <v>20</v>
      </c>
      <c r="H56" s="2">
        <f t="shared" si="24"/>
        <v>408</v>
      </c>
      <c r="I56" s="2">
        <f t="shared" si="25"/>
        <v>64</v>
      </c>
      <c r="J56" s="19">
        <v>7</v>
      </c>
      <c r="K56" s="14">
        <v>40</v>
      </c>
      <c r="M56" s="2">
        <f t="shared" si="26"/>
        <v>0</v>
      </c>
      <c r="N56" s="2">
        <f t="shared" si="27"/>
        <v>0</v>
      </c>
      <c r="O56" s="17">
        <f t="shared" si="28"/>
        <v>100</v>
      </c>
      <c r="P56" s="2">
        <f t="shared" si="29"/>
        <v>472</v>
      </c>
      <c r="Q56" s="19">
        <f t="shared" si="30"/>
        <v>1</v>
      </c>
      <c r="R56" s="6">
        <f t="shared" si="31"/>
        <v>1</v>
      </c>
      <c r="S56" s="19">
        <v>5</v>
      </c>
      <c r="T56" s="2">
        <v>20.399999999999999</v>
      </c>
      <c r="U56" s="2">
        <v>6.4</v>
      </c>
      <c r="V56" s="19">
        <v>6</v>
      </c>
      <c r="W56" s="2">
        <v>4</v>
      </c>
      <c r="X56" s="43"/>
      <c r="Y56" s="49">
        <v>1</v>
      </c>
      <c r="AF56" s="113"/>
      <c r="AJ56" s="113"/>
      <c r="AK56" s="14"/>
      <c r="AL56" s="14"/>
      <c r="AM56" s="14"/>
      <c r="AN56" s="14"/>
      <c r="AO56" s="113"/>
      <c r="AP56" s="2"/>
      <c r="AQ56" s="14"/>
      <c r="AR56" s="14"/>
      <c r="AS56" s="14"/>
      <c r="AT56" s="17"/>
      <c r="AU56" s="2"/>
      <c r="AV56" s="19"/>
      <c r="AW56" s="6"/>
      <c r="AX56" s="19"/>
      <c r="AY56" s="2"/>
      <c r="AZ56" s="2"/>
      <c r="BA56" s="19"/>
      <c r="BB56" s="2"/>
      <c r="BD56" s="6"/>
    </row>
    <row r="57" spans="1:56">
      <c r="A57" s="113" t="s">
        <v>49</v>
      </c>
      <c r="B57" s="8">
        <v>41100</v>
      </c>
      <c r="C57" s="113" t="s">
        <v>104</v>
      </c>
      <c r="D57" s="19">
        <v>8</v>
      </c>
      <c r="E57" s="19">
        <v>4</v>
      </c>
      <c r="F57" s="14">
        <v>25</v>
      </c>
      <c r="G57" s="14">
        <v>25</v>
      </c>
      <c r="H57" s="2">
        <f t="shared" si="24"/>
        <v>0</v>
      </c>
      <c r="I57" s="2">
        <f t="shared" si="25"/>
        <v>0</v>
      </c>
      <c r="J57" s="19">
        <v>7</v>
      </c>
      <c r="K57" s="14">
        <v>25</v>
      </c>
      <c r="L57" s="14">
        <v>25</v>
      </c>
      <c r="M57" s="2">
        <f t="shared" si="26"/>
        <v>0</v>
      </c>
      <c r="N57" s="2">
        <f t="shared" si="27"/>
        <v>0</v>
      </c>
      <c r="O57" s="17">
        <f t="shared" si="28"/>
        <v>100</v>
      </c>
      <c r="P57" s="2">
        <f t="shared" si="29"/>
        <v>0</v>
      </c>
      <c r="Q57" s="19">
        <f t="shared" si="30"/>
        <v>1</v>
      </c>
      <c r="R57" s="6">
        <f t="shared" si="31"/>
        <v>0</v>
      </c>
      <c r="S57" s="19">
        <v>2</v>
      </c>
      <c r="T57" s="2">
        <v>7.8</v>
      </c>
      <c r="U57" s="2">
        <v>5</v>
      </c>
      <c r="V57" s="19">
        <v>3</v>
      </c>
      <c r="W57" s="2">
        <v>5</v>
      </c>
      <c r="X57" s="43"/>
      <c r="Y57" s="49">
        <v>1</v>
      </c>
      <c r="AF57" s="113"/>
      <c r="AJ57" s="113"/>
      <c r="AK57" s="14"/>
      <c r="AL57" s="14"/>
      <c r="AM57" s="14"/>
      <c r="AN57" s="14"/>
      <c r="AO57" s="113"/>
      <c r="AP57" s="2"/>
      <c r="AQ57" s="14"/>
      <c r="AR57" s="14"/>
      <c r="AS57" s="14"/>
      <c r="AT57" s="17"/>
      <c r="AU57" s="2"/>
      <c r="AV57" s="19"/>
      <c r="AW57" s="6"/>
      <c r="AX57" s="19"/>
      <c r="AY57" s="2"/>
      <c r="AZ57" s="2"/>
      <c r="BA57" s="19"/>
      <c r="BB57" s="2"/>
      <c r="BD57" s="6"/>
    </row>
    <row r="58" spans="1:56">
      <c r="A58" s="113" t="s">
        <v>50</v>
      </c>
      <c r="B58" s="8">
        <v>41100</v>
      </c>
      <c r="C58" s="113" t="s">
        <v>104</v>
      </c>
      <c r="D58" s="19">
        <v>9</v>
      </c>
      <c r="E58" s="19">
        <v>7</v>
      </c>
      <c r="F58" s="14">
        <v>50</v>
      </c>
      <c r="G58" s="14">
        <v>50</v>
      </c>
      <c r="H58" s="2">
        <f t="shared" si="24"/>
        <v>0</v>
      </c>
      <c r="I58" s="2">
        <f t="shared" si="25"/>
        <v>0</v>
      </c>
      <c r="J58" s="19"/>
      <c r="K58" s="14"/>
      <c r="M58" s="2">
        <f t="shared" si="26"/>
        <v>0</v>
      </c>
      <c r="N58" s="2">
        <f t="shared" si="27"/>
        <v>0</v>
      </c>
      <c r="O58" s="17">
        <f t="shared" si="28"/>
        <v>100</v>
      </c>
      <c r="P58" s="2">
        <f t="shared" si="29"/>
        <v>0</v>
      </c>
      <c r="Q58" s="19">
        <f t="shared" si="30"/>
        <v>1</v>
      </c>
      <c r="R58" s="6">
        <f t="shared" si="31"/>
        <v>0</v>
      </c>
      <c r="S58" s="19">
        <v>2</v>
      </c>
      <c r="T58" s="2">
        <v>3.4</v>
      </c>
      <c r="U58" s="2">
        <v>2.8</v>
      </c>
      <c r="V58" s="19">
        <v>5</v>
      </c>
      <c r="W58" s="2">
        <v>3</v>
      </c>
      <c r="X58" s="43"/>
      <c r="Y58" s="49">
        <v>1</v>
      </c>
      <c r="AF58" s="113"/>
      <c r="AJ58" s="113"/>
      <c r="AK58" s="14"/>
      <c r="AL58" s="14"/>
      <c r="AM58" s="14"/>
      <c r="AN58" s="14"/>
      <c r="AO58" s="113"/>
      <c r="AP58" s="2"/>
      <c r="AQ58" s="14"/>
      <c r="AR58" s="14"/>
      <c r="AS58" s="14"/>
      <c r="AT58" s="17"/>
      <c r="AU58" s="2"/>
      <c r="AV58" s="19"/>
      <c r="AW58" s="6"/>
      <c r="AX58" s="19"/>
      <c r="AY58" s="2"/>
      <c r="AZ58" s="2"/>
      <c r="BA58" s="19"/>
      <c r="BB58" s="2"/>
      <c r="BD58" s="6"/>
    </row>
    <row r="59" spans="1:56">
      <c r="A59" s="113" t="s">
        <v>51</v>
      </c>
      <c r="B59" s="8">
        <v>41100</v>
      </c>
      <c r="C59" s="113" t="s">
        <v>104</v>
      </c>
      <c r="D59" s="19">
        <v>10</v>
      </c>
      <c r="E59" s="19">
        <v>5</v>
      </c>
      <c r="F59" s="14">
        <v>25</v>
      </c>
      <c r="G59" s="14">
        <v>25</v>
      </c>
      <c r="H59" s="2">
        <f t="shared" si="24"/>
        <v>0</v>
      </c>
      <c r="I59" s="2">
        <f t="shared" si="25"/>
        <v>0</v>
      </c>
      <c r="J59" s="19">
        <v>8</v>
      </c>
      <c r="K59" s="14">
        <v>25</v>
      </c>
      <c r="L59" s="14">
        <v>25</v>
      </c>
      <c r="M59" s="2">
        <f t="shared" si="26"/>
        <v>0</v>
      </c>
      <c r="N59" s="2">
        <f t="shared" si="27"/>
        <v>0</v>
      </c>
      <c r="O59" s="17">
        <f t="shared" si="28"/>
        <v>100</v>
      </c>
      <c r="P59" s="2">
        <f t="shared" si="29"/>
        <v>0</v>
      </c>
      <c r="Q59" s="19">
        <f t="shared" si="30"/>
        <v>1</v>
      </c>
      <c r="R59" s="6">
        <f t="shared" si="31"/>
        <v>0</v>
      </c>
      <c r="S59" s="19">
        <v>2</v>
      </c>
      <c r="T59" s="2">
        <v>7.4</v>
      </c>
      <c r="U59" s="2">
        <v>4.2</v>
      </c>
      <c r="V59" s="19">
        <v>3</v>
      </c>
      <c r="W59" s="2">
        <v>3.2</v>
      </c>
      <c r="X59" s="43"/>
      <c r="Y59" s="49">
        <v>1</v>
      </c>
      <c r="AF59" s="113"/>
      <c r="AJ59" s="113"/>
      <c r="AK59" s="14"/>
      <c r="AL59" s="14"/>
      <c r="AM59" s="14"/>
      <c r="AN59" s="14"/>
      <c r="AO59" s="113"/>
      <c r="AP59" s="2"/>
      <c r="AQ59" s="14"/>
      <c r="AR59" s="14"/>
      <c r="AS59" s="14"/>
      <c r="AT59" s="17"/>
      <c r="AU59" s="2"/>
      <c r="AV59" s="19"/>
      <c r="AW59" s="6"/>
      <c r="AX59" s="19"/>
      <c r="AY59" s="2"/>
      <c r="AZ59" s="2"/>
      <c r="BA59" s="19"/>
      <c r="BB59" s="2"/>
      <c r="BD59" s="6"/>
    </row>
    <row r="60" spans="1:56">
      <c r="A60" s="113" t="s">
        <v>52</v>
      </c>
      <c r="B60" s="8">
        <v>41101</v>
      </c>
      <c r="C60" s="113" t="s">
        <v>101</v>
      </c>
      <c r="D60" s="19">
        <v>2</v>
      </c>
      <c r="E60" s="19">
        <v>2</v>
      </c>
      <c r="F60" s="14">
        <v>50</v>
      </c>
      <c r="G60" s="14">
        <v>20</v>
      </c>
      <c r="H60" s="2">
        <f t="shared" si="24"/>
        <v>0</v>
      </c>
      <c r="I60" s="2">
        <f t="shared" si="25"/>
        <v>36</v>
      </c>
      <c r="J60" s="19">
        <v>1</v>
      </c>
      <c r="K60" s="14">
        <v>30</v>
      </c>
      <c r="M60" s="2">
        <f t="shared" si="26"/>
        <v>0</v>
      </c>
      <c r="N60" s="2">
        <f t="shared" si="27"/>
        <v>0</v>
      </c>
      <c r="O60" s="17">
        <f t="shared" si="28"/>
        <v>100</v>
      </c>
      <c r="P60" s="2">
        <f t="shared" si="29"/>
        <v>36</v>
      </c>
      <c r="Q60" s="19">
        <f t="shared" si="30"/>
        <v>1</v>
      </c>
      <c r="R60" s="6">
        <f t="shared" si="31"/>
        <v>1</v>
      </c>
      <c r="S60" s="19">
        <v>8</v>
      </c>
      <c r="T60" s="2">
        <v>10.199999999999999</v>
      </c>
      <c r="U60" s="2">
        <v>4.8</v>
      </c>
      <c r="V60" s="19">
        <v>2</v>
      </c>
      <c r="W60" s="2">
        <v>3.6</v>
      </c>
      <c r="X60" s="43"/>
      <c r="Y60" s="49">
        <v>1</v>
      </c>
      <c r="AF60" s="113"/>
      <c r="AJ60" s="113"/>
      <c r="AK60" s="14"/>
      <c r="AL60" s="14"/>
      <c r="AM60" s="14"/>
      <c r="AN60" s="14"/>
      <c r="AO60" s="113"/>
      <c r="AP60" s="2"/>
      <c r="AQ60" s="14"/>
      <c r="AR60" s="14"/>
      <c r="AS60" s="14"/>
      <c r="AT60" s="17"/>
      <c r="AU60" s="2"/>
      <c r="AV60" s="19"/>
      <c r="AW60" s="6"/>
      <c r="AX60" s="19"/>
      <c r="AY60" s="2"/>
      <c r="AZ60" s="2"/>
      <c r="BA60" s="19"/>
      <c r="BB60" s="2"/>
      <c r="BD60" s="6"/>
    </row>
    <row r="61" spans="1:56">
      <c r="A61" s="113" t="s">
        <v>53</v>
      </c>
      <c r="B61" s="8">
        <v>41102</v>
      </c>
      <c r="C61" s="113" t="s">
        <v>86</v>
      </c>
      <c r="D61" s="19">
        <v>4</v>
      </c>
      <c r="E61" s="19">
        <v>1</v>
      </c>
      <c r="F61" s="14">
        <v>40</v>
      </c>
      <c r="G61" s="14">
        <v>20</v>
      </c>
      <c r="H61" s="2">
        <f t="shared" si="24"/>
        <v>0</v>
      </c>
      <c r="I61" s="2">
        <f t="shared" si="25"/>
        <v>0</v>
      </c>
      <c r="J61" s="19">
        <v>6</v>
      </c>
      <c r="K61" s="14">
        <v>40</v>
      </c>
      <c r="M61" s="2">
        <f t="shared" si="26"/>
        <v>0</v>
      </c>
      <c r="N61" s="2">
        <f t="shared" si="27"/>
        <v>0</v>
      </c>
      <c r="O61" s="17">
        <f t="shared" si="28"/>
        <v>100</v>
      </c>
      <c r="P61" s="2">
        <f t="shared" si="29"/>
        <v>0</v>
      </c>
      <c r="Q61" s="19">
        <f t="shared" si="30"/>
        <v>1</v>
      </c>
      <c r="R61" s="6">
        <f t="shared" si="31"/>
        <v>0</v>
      </c>
      <c r="S61" s="19">
        <v>5</v>
      </c>
      <c r="T61" s="2">
        <v>5.2</v>
      </c>
      <c r="U61" s="2">
        <v>3.4</v>
      </c>
      <c r="V61" s="19">
        <v>3</v>
      </c>
      <c r="W61" s="2">
        <v>5.2</v>
      </c>
      <c r="X61" s="43"/>
      <c r="Y61" s="49">
        <v>1</v>
      </c>
      <c r="AF61" s="113"/>
      <c r="AJ61" s="113"/>
      <c r="AK61" s="14"/>
      <c r="AL61" s="14"/>
      <c r="AM61" s="14"/>
      <c r="AN61" s="14"/>
      <c r="AO61" s="113"/>
      <c r="AP61" s="2"/>
      <c r="AQ61" s="14"/>
      <c r="AR61" s="14"/>
      <c r="AS61" s="14"/>
      <c r="AT61" s="17"/>
      <c r="AU61" s="2"/>
      <c r="AV61" s="19"/>
      <c r="AW61" s="6"/>
      <c r="AX61" s="19"/>
      <c r="AY61" s="2"/>
      <c r="AZ61" s="2"/>
      <c r="BA61" s="19"/>
      <c r="BB61" s="2"/>
      <c r="BD61" s="6"/>
    </row>
    <row r="62" spans="1:56">
      <c r="A62" s="113" t="s">
        <v>54</v>
      </c>
      <c r="B62" s="8">
        <v>41102</v>
      </c>
      <c r="C62" s="113" t="s">
        <v>86</v>
      </c>
      <c r="D62" s="19">
        <v>5</v>
      </c>
      <c r="E62" s="19">
        <v>4</v>
      </c>
      <c r="F62" s="14">
        <v>50</v>
      </c>
      <c r="G62" s="14">
        <v>20</v>
      </c>
      <c r="H62" s="2">
        <f t="shared" si="24"/>
        <v>195</v>
      </c>
      <c r="I62" s="2">
        <f t="shared" si="25"/>
        <v>34</v>
      </c>
      <c r="J62" s="19">
        <v>6</v>
      </c>
      <c r="K62" s="14">
        <v>30</v>
      </c>
      <c r="M62" s="2">
        <f t="shared" si="26"/>
        <v>0</v>
      </c>
      <c r="N62" s="2">
        <f t="shared" si="27"/>
        <v>0</v>
      </c>
      <c r="O62" s="17">
        <f t="shared" si="28"/>
        <v>100</v>
      </c>
      <c r="P62" s="2">
        <f t="shared" si="29"/>
        <v>229</v>
      </c>
      <c r="Q62" s="19">
        <f t="shared" si="30"/>
        <v>1</v>
      </c>
      <c r="R62" s="6">
        <f t="shared" si="31"/>
        <v>1</v>
      </c>
      <c r="S62" s="19">
        <v>4</v>
      </c>
      <c r="T62" s="2">
        <v>7.8</v>
      </c>
      <c r="U62" s="2">
        <v>3.4</v>
      </c>
      <c r="V62" s="19">
        <v>3</v>
      </c>
      <c r="W62" s="2">
        <v>2.8</v>
      </c>
      <c r="X62" s="43"/>
      <c r="Y62" s="49">
        <v>1</v>
      </c>
      <c r="AF62" s="113"/>
      <c r="AJ62" s="113"/>
      <c r="AK62" s="14"/>
      <c r="AL62" s="14"/>
      <c r="AM62" s="14"/>
      <c r="AN62" s="14"/>
      <c r="AO62" s="113"/>
      <c r="AP62" s="2"/>
      <c r="AQ62" s="14"/>
      <c r="AR62" s="14"/>
      <c r="AS62" s="14"/>
      <c r="AT62" s="17"/>
      <c r="AU62" s="2"/>
      <c r="AV62" s="19"/>
      <c r="AW62" s="6"/>
      <c r="AX62" s="19"/>
      <c r="AY62" s="2"/>
      <c r="AZ62" s="2"/>
      <c r="BA62" s="19"/>
      <c r="BB62" s="2"/>
      <c r="BD62" s="6"/>
    </row>
    <row r="63" spans="1:56">
      <c r="A63" s="113" t="s">
        <v>55</v>
      </c>
      <c r="B63" s="8">
        <v>41104</v>
      </c>
      <c r="C63" s="113" t="s">
        <v>94</v>
      </c>
      <c r="D63" s="19">
        <v>6</v>
      </c>
      <c r="E63" s="19">
        <v>4</v>
      </c>
      <c r="F63" s="14">
        <v>50</v>
      </c>
      <c r="G63" s="14">
        <v>50</v>
      </c>
      <c r="H63" s="2">
        <f t="shared" si="24"/>
        <v>0</v>
      </c>
      <c r="I63" s="2">
        <f t="shared" si="25"/>
        <v>0</v>
      </c>
      <c r="J63" s="19"/>
      <c r="K63" s="14"/>
      <c r="M63" s="2">
        <f t="shared" si="26"/>
        <v>0</v>
      </c>
      <c r="N63" s="2">
        <f t="shared" si="27"/>
        <v>0</v>
      </c>
      <c r="O63" s="17">
        <f t="shared" si="28"/>
        <v>100</v>
      </c>
      <c r="P63" s="2">
        <f t="shared" si="29"/>
        <v>0</v>
      </c>
      <c r="Q63" s="19">
        <f t="shared" si="30"/>
        <v>1</v>
      </c>
      <c r="R63" s="6">
        <f t="shared" si="31"/>
        <v>0</v>
      </c>
      <c r="S63" s="19">
        <v>9</v>
      </c>
      <c r="T63" s="2">
        <v>14</v>
      </c>
      <c r="U63" s="2">
        <v>7.8</v>
      </c>
      <c r="V63" s="19">
        <v>2</v>
      </c>
      <c r="W63" s="2">
        <v>9.3000000000000007</v>
      </c>
      <c r="X63" s="43"/>
      <c r="Y63" s="49">
        <v>1</v>
      </c>
      <c r="AF63" s="113"/>
      <c r="AJ63" s="113"/>
      <c r="AK63" s="14"/>
      <c r="AL63" s="14"/>
      <c r="AM63" s="14"/>
      <c r="AN63" s="14"/>
      <c r="AO63" s="113"/>
      <c r="AP63" s="2"/>
      <c r="AQ63" s="14"/>
      <c r="AR63" s="14"/>
      <c r="AS63" s="14"/>
      <c r="AT63" s="17"/>
      <c r="AU63" s="2"/>
      <c r="AV63" s="19"/>
      <c r="AW63" s="6"/>
      <c r="AX63" s="19"/>
      <c r="AY63" s="2"/>
      <c r="AZ63" s="2"/>
      <c r="BA63" s="19"/>
      <c r="BB63" s="2"/>
      <c r="BD63" s="6"/>
    </row>
    <row r="64" spans="1:56">
      <c r="A64" s="113" t="s">
        <v>56</v>
      </c>
      <c r="B64" s="8">
        <v>41104</v>
      </c>
      <c r="C64" s="113" t="s">
        <v>94</v>
      </c>
      <c r="D64" s="19">
        <v>9</v>
      </c>
      <c r="E64" s="19">
        <v>4</v>
      </c>
      <c r="F64" s="14">
        <v>50</v>
      </c>
      <c r="H64" s="2">
        <f t="shared" si="24"/>
        <v>0</v>
      </c>
      <c r="I64" s="2">
        <f t="shared" si="25"/>
        <v>0</v>
      </c>
      <c r="J64" s="19">
        <v>8</v>
      </c>
      <c r="K64" s="14">
        <v>50</v>
      </c>
      <c r="M64" s="2">
        <f t="shared" si="26"/>
        <v>240</v>
      </c>
      <c r="N64" s="2">
        <f t="shared" si="27"/>
        <v>0</v>
      </c>
      <c r="O64" s="17">
        <f t="shared" si="28"/>
        <v>100</v>
      </c>
      <c r="P64" s="2">
        <f t="shared" si="29"/>
        <v>240</v>
      </c>
      <c r="Q64" s="19">
        <f t="shared" si="30"/>
        <v>1</v>
      </c>
      <c r="R64" s="6">
        <f t="shared" si="31"/>
        <v>1</v>
      </c>
      <c r="S64" s="19">
        <v>8</v>
      </c>
      <c r="T64" s="2">
        <v>9.6</v>
      </c>
      <c r="U64" s="2">
        <v>6</v>
      </c>
      <c r="V64" s="19">
        <v>14</v>
      </c>
      <c r="W64" s="2">
        <v>42.4</v>
      </c>
      <c r="X64" s="43"/>
      <c r="Y64" s="49">
        <v>1</v>
      </c>
      <c r="AF64" s="113"/>
      <c r="AJ64" s="113"/>
      <c r="AK64" s="14"/>
      <c r="AL64" s="14"/>
      <c r="AM64" s="14"/>
      <c r="AN64" s="14"/>
      <c r="AO64" s="113"/>
      <c r="AP64" s="2"/>
      <c r="AQ64" s="14"/>
      <c r="AR64" s="14"/>
      <c r="AS64" s="14"/>
      <c r="AT64" s="17"/>
      <c r="AU64" s="2"/>
      <c r="AV64" s="19"/>
      <c r="AW64" s="6"/>
      <c r="AX64" s="19"/>
      <c r="AY64" s="2"/>
      <c r="AZ64" s="2"/>
      <c r="BA64" s="19"/>
      <c r="BB64" s="2"/>
      <c r="BD64" s="6"/>
    </row>
    <row r="65" spans="1:56">
      <c r="A65" s="113" t="s">
        <v>57</v>
      </c>
      <c r="B65" s="8">
        <v>41104</v>
      </c>
      <c r="C65" s="113" t="s">
        <v>86</v>
      </c>
      <c r="D65" s="19">
        <v>7</v>
      </c>
      <c r="E65" s="19">
        <v>1</v>
      </c>
      <c r="F65" s="14">
        <v>50</v>
      </c>
      <c r="H65" s="2">
        <f t="shared" si="24"/>
        <v>0</v>
      </c>
      <c r="I65" s="2">
        <f t="shared" si="25"/>
        <v>0</v>
      </c>
      <c r="J65" s="19">
        <v>9</v>
      </c>
      <c r="K65" s="14">
        <v>50</v>
      </c>
      <c r="M65" s="2">
        <f t="shared" si="26"/>
        <v>0</v>
      </c>
      <c r="N65" s="2">
        <f t="shared" si="27"/>
        <v>0</v>
      </c>
      <c r="O65" s="17">
        <f t="shared" si="28"/>
        <v>100</v>
      </c>
      <c r="P65" s="2">
        <f t="shared" si="29"/>
        <v>0</v>
      </c>
      <c r="Q65" s="19">
        <f t="shared" si="30"/>
        <v>1</v>
      </c>
      <c r="R65" s="6">
        <f t="shared" si="31"/>
        <v>0</v>
      </c>
      <c r="S65" s="19">
        <v>11</v>
      </c>
      <c r="T65" s="2">
        <v>16.8</v>
      </c>
      <c r="U65" s="2">
        <v>8.1999999999999993</v>
      </c>
      <c r="V65" s="19">
        <v>2</v>
      </c>
      <c r="W65" s="2">
        <v>24.2</v>
      </c>
      <c r="X65" s="43"/>
      <c r="Y65" s="49">
        <v>1</v>
      </c>
      <c r="AF65" s="113"/>
      <c r="AJ65" s="113"/>
      <c r="AK65" s="14"/>
      <c r="AL65" s="14"/>
      <c r="AM65" s="14"/>
      <c r="AN65" s="14"/>
      <c r="AO65" s="113"/>
      <c r="AP65" s="2"/>
      <c r="AQ65" s="14"/>
      <c r="AR65" s="14"/>
      <c r="AS65" s="14"/>
      <c r="AT65" s="17"/>
      <c r="AU65" s="2"/>
      <c r="AV65" s="19"/>
      <c r="AW65" s="6"/>
      <c r="AX65" s="19"/>
      <c r="AY65" s="2"/>
      <c r="AZ65" s="2"/>
      <c r="BA65" s="19"/>
      <c r="BB65" s="2"/>
      <c r="BD65" s="6"/>
    </row>
    <row r="66" spans="1:56">
      <c r="A66" s="113" t="s">
        <v>58</v>
      </c>
      <c r="B66" s="8">
        <v>41109</v>
      </c>
      <c r="C66" s="113" t="s">
        <v>128</v>
      </c>
      <c r="D66" s="19">
        <v>5</v>
      </c>
      <c r="E66" s="19">
        <v>3</v>
      </c>
      <c r="F66" s="14">
        <v>50</v>
      </c>
      <c r="H66" s="2">
        <f t="shared" si="24"/>
        <v>0</v>
      </c>
      <c r="I66" s="2">
        <f t="shared" si="25"/>
        <v>0</v>
      </c>
      <c r="J66" s="19">
        <v>6</v>
      </c>
      <c r="K66" s="14">
        <v>50</v>
      </c>
      <c r="M66" s="2">
        <f t="shared" si="26"/>
        <v>0</v>
      </c>
      <c r="N66" s="2">
        <f t="shared" si="27"/>
        <v>0</v>
      </c>
      <c r="O66" s="17">
        <f t="shared" si="28"/>
        <v>100</v>
      </c>
      <c r="P66" s="2">
        <f t="shared" si="29"/>
        <v>0</v>
      </c>
      <c r="Q66" s="19">
        <f t="shared" si="30"/>
        <v>1</v>
      </c>
      <c r="R66" s="6">
        <f t="shared" si="31"/>
        <v>0</v>
      </c>
      <c r="S66" s="19">
        <v>2</v>
      </c>
      <c r="T66" s="2">
        <v>10.8</v>
      </c>
      <c r="U66" s="2">
        <v>5.6</v>
      </c>
      <c r="V66" s="19">
        <v>8</v>
      </c>
      <c r="W66" s="2">
        <v>4.2</v>
      </c>
      <c r="X66" s="43"/>
      <c r="Y66" s="49">
        <v>1</v>
      </c>
      <c r="AF66" s="113"/>
      <c r="AJ66" s="113"/>
      <c r="AK66" s="14"/>
      <c r="AL66" s="14"/>
      <c r="AM66" s="14"/>
      <c r="AN66" s="14"/>
      <c r="AO66" s="113"/>
      <c r="AP66" s="2"/>
      <c r="AQ66" s="14"/>
      <c r="AR66" s="14"/>
      <c r="AS66" s="14"/>
      <c r="AT66" s="17"/>
      <c r="AU66" s="2"/>
      <c r="AV66" s="19"/>
      <c r="AW66" s="6"/>
      <c r="AX66" s="19"/>
      <c r="AY66" s="2"/>
      <c r="AZ66" s="2"/>
      <c r="BA66" s="19"/>
      <c r="BB66" s="2"/>
      <c r="BD66" s="6"/>
    </row>
    <row r="67" spans="1:56">
      <c r="A67" s="113" t="s">
        <v>59</v>
      </c>
      <c r="B67" s="8">
        <v>41111</v>
      </c>
      <c r="C67" s="113" t="s">
        <v>133</v>
      </c>
      <c r="D67" s="19">
        <v>9</v>
      </c>
      <c r="E67" s="19">
        <v>2</v>
      </c>
      <c r="F67" s="14">
        <v>50</v>
      </c>
      <c r="H67" s="2">
        <f t="shared" ref="H67:H75" si="32">IF(E67=S67,F67/2*MIN(T67,42),0)*Y67</f>
        <v>318.75</v>
      </c>
      <c r="I67" s="2">
        <f t="shared" ref="I67:I75" si="33">IF(E67=S67,G67/2*MIN(U67,22),IF(E67=V67,G67/2*MIN(W67,22),0))*Y67</f>
        <v>0</v>
      </c>
      <c r="J67" s="19">
        <v>7</v>
      </c>
      <c r="K67" s="14">
        <v>50</v>
      </c>
      <c r="M67" s="2">
        <f t="shared" ref="M67:M75" si="34">IF(J67=S67,K67/2*MIN(T67,42),0)*Y67</f>
        <v>0</v>
      </c>
      <c r="N67" s="2">
        <f t="shared" ref="N67:N75" si="35">IF(J67=S67,L67/2*MIN(U67,22),IF(J67=V67,L67/2*MIN(W67,22),0))*Y67</f>
        <v>0</v>
      </c>
      <c r="O67" s="17">
        <f t="shared" ref="O67:O75" si="36">F67+G67+K67+L67</f>
        <v>100</v>
      </c>
      <c r="P67" s="2">
        <f t="shared" ref="P67:P75" si="37">(H67+I67+M67+N67)</f>
        <v>318.75</v>
      </c>
      <c r="Q67" s="19">
        <f t="shared" ref="Q67:Q75" si="38">IF(B67&gt;1/1/2000,1,0)</f>
        <v>1</v>
      </c>
      <c r="R67" s="6">
        <f t="shared" ref="R67:R75" si="39">IF(H67&gt;0,1,IF(I67&gt;0,1,IF(M67&gt;0,1,IF(N67&gt;0,1,0))))</f>
        <v>1</v>
      </c>
      <c r="S67" s="19">
        <v>2</v>
      </c>
      <c r="T67" s="2">
        <v>8.5</v>
      </c>
      <c r="U67" s="2">
        <v>4.3</v>
      </c>
      <c r="V67" s="19">
        <v>5</v>
      </c>
      <c r="W67" s="2">
        <v>8.1</v>
      </c>
      <c r="X67" s="43"/>
      <c r="Y67" s="49">
        <v>1.5</v>
      </c>
      <c r="AF67" s="113" t="s">
        <v>9</v>
      </c>
      <c r="AG67" s="8"/>
      <c r="AH67" s="113"/>
      <c r="AI67" s="19"/>
      <c r="AJ67" s="19"/>
      <c r="AK67" s="14"/>
      <c r="AL67" s="14"/>
      <c r="AM67" s="2">
        <f t="shared" ref="AM67:AM76" si="40">IF(AJ67=AX67,AK67/2*MIN(AY67,42),0)*BD67</f>
        <v>0</v>
      </c>
      <c r="AN67" s="2">
        <f t="shared" ref="AN67:AN76" si="41">IF(AJ67=AX67,AL67/2*MIN(AZ67,22),IF(AJ67=BA67,AL67/2*MIN(BB67,22),0))*BD67</f>
        <v>0</v>
      </c>
      <c r="AO67" s="19"/>
      <c r="AP67" s="14"/>
      <c r="AQ67" s="14"/>
      <c r="AR67" s="2">
        <f t="shared" ref="AR67:AR76" si="42">IF(AO67=AX67,AP67/2*MIN(AY67,42),0)*BD67</f>
        <v>0</v>
      </c>
      <c r="AS67" s="2">
        <f t="shared" ref="AS67:AS76" si="43">IF(AO67=AX67,AQ67/2*MIN(AZ67,22),IF(AO67=BA67,AQ67/2*MIN(BB67,22),0))*BD67</f>
        <v>0</v>
      </c>
      <c r="AT67" s="17">
        <f t="shared" ref="AT67:AT76" si="44">AK67+AL67+AP67+AQ67</f>
        <v>0</v>
      </c>
      <c r="AU67" s="2">
        <f t="shared" ref="AU67:AU76" si="45">(AM67+AN67+AR67+AS67)</f>
        <v>0</v>
      </c>
      <c r="AV67" s="19">
        <v>0</v>
      </c>
      <c r="AW67" s="6">
        <f t="shared" ref="AW67:AW76" si="46">IF(AM67&gt;0,1,IF(AN67&gt;0,1,IF(AR67&gt;0,1,IF(AS67&gt;0,1,0))))</f>
        <v>0</v>
      </c>
      <c r="AX67" s="19"/>
      <c r="AY67" s="2"/>
      <c r="AZ67" s="2"/>
      <c r="BA67" s="19"/>
      <c r="BB67" s="2"/>
      <c r="BC67" s="43"/>
      <c r="BD67" s="49">
        <v>1</v>
      </c>
    </row>
    <row r="68" spans="1:56">
      <c r="A68" s="113" t="s">
        <v>60</v>
      </c>
      <c r="B68" s="8">
        <v>41111</v>
      </c>
      <c r="C68" s="113" t="s">
        <v>128</v>
      </c>
      <c r="D68" s="19">
        <v>7</v>
      </c>
      <c r="E68" s="19">
        <v>11</v>
      </c>
      <c r="F68" s="14">
        <v>50</v>
      </c>
      <c r="G68" s="14">
        <v>50</v>
      </c>
      <c r="H68" s="2">
        <f t="shared" si="32"/>
        <v>145</v>
      </c>
      <c r="I68" s="2">
        <f t="shared" si="33"/>
        <v>95</v>
      </c>
      <c r="J68" s="19"/>
      <c r="K68" s="14"/>
      <c r="M68" s="2">
        <f t="shared" si="34"/>
        <v>0</v>
      </c>
      <c r="N68" s="2">
        <f t="shared" si="35"/>
        <v>0</v>
      </c>
      <c r="O68" s="17">
        <f t="shared" si="36"/>
        <v>100</v>
      </c>
      <c r="P68" s="2">
        <f t="shared" si="37"/>
        <v>240</v>
      </c>
      <c r="Q68" s="19">
        <f t="shared" si="38"/>
        <v>1</v>
      </c>
      <c r="R68" s="6">
        <f t="shared" si="39"/>
        <v>1</v>
      </c>
      <c r="S68" s="19">
        <v>11</v>
      </c>
      <c r="T68" s="2">
        <v>5.8</v>
      </c>
      <c r="U68" s="2">
        <v>3.8</v>
      </c>
      <c r="V68" s="19">
        <v>5</v>
      </c>
      <c r="W68" s="2">
        <v>7</v>
      </c>
      <c r="X68" s="43"/>
      <c r="Y68" s="49">
        <v>1</v>
      </c>
      <c r="AF68" s="113" t="s">
        <v>39</v>
      </c>
      <c r="AG68" s="8"/>
      <c r="AH68" s="113"/>
      <c r="AI68" s="19"/>
      <c r="AJ68" s="19"/>
      <c r="AK68" s="14"/>
      <c r="AL68" s="14"/>
      <c r="AM68" s="2">
        <f t="shared" si="40"/>
        <v>0</v>
      </c>
      <c r="AN68" s="2">
        <f t="shared" si="41"/>
        <v>0</v>
      </c>
      <c r="AO68" s="19"/>
      <c r="AP68" s="14"/>
      <c r="AQ68" s="14"/>
      <c r="AR68" s="2">
        <f t="shared" si="42"/>
        <v>0</v>
      </c>
      <c r="AS68" s="2">
        <f t="shared" si="43"/>
        <v>0</v>
      </c>
      <c r="AT68" s="17">
        <f t="shared" si="44"/>
        <v>0</v>
      </c>
      <c r="AU68" s="2">
        <f t="shared" si="45"/>
        <v>0</v>
      </c>
      <c r="AV68" s="19">
        <f t="shared" ref="AV68:AV76" si="47">IF(AG68&gt;1/1/2000,1,0)</f>
        <v>0</v>
      </c>
      <c r="AW68" s="6">
        <f t="shared" si="46"/>
        <v>0</v>
      </c>
      <c r="AX68" s="19"/>
      <c r="AY68" s="2"/>
      <c r="AZ68" s="2"/>
      <c r="BA68" s="19"/>
      <c r="BB68" s="2"/>
      <c r="BC68" s="43"/>
      <c r="BD68" s="49">
        <v>1</v>
      </c>
    </row>
    <row r="69" spans="1:56">
      <c r="A69" s="113" t="s">
        <v>61</v>
      </c>
      <c r="B69" s="8">
        <v>41111</v>
      </c>
      <c r="C69" s="113" t="s">
        <v>128</v>
      </c>
      <c r="D69" s="19">
        <v>8</v>
      </c>
      <c r="E69" s="19">
        <v>1</v>
      </c>
      <c r="F69" s="14">
        <v>50</v>
      </c>
      <c r="H69" s="2">
        <f t="shared" si="32"/>
        <v>0</v>
      </c>
      <c r="I69" s="2">
        <f t="shared" si="33"/>
        <v>0</v>
      </c>
      <c r="J69" s="19">
        <v>6</v>
      </c>
      <c r="K69" s="14">
        <v>50</v>
      </c>
      <c r="M69" s="2">
        <f t="shared" si="34"/>
        <v>0</v>
      </c>
      <c r="N69" s="2">
        <f t="shared" si="35"/>
        <v>0</v>
      </c>
      <c r="O69" s="17">
        <f t="shared" si="36"/>
        <v>100</v>
      </c>
      <c r="P69" s="2">
        <f t="shared" si="37"/>
        <v>0</v>
      </c>
      <c r="Q69" s="19">
        <f t="shared" si="38"/>
        <v>1</v>
      </c>
      <c r="R69" s="6">
        <f t="shared" si="39"/>
        <v>0</v>
      </c>
      <c r="S69" s="19">
        <v>9</v>
      </c>
      <c r="T69" s="2">
        <v>16.2</v>
      </c>
      <c r="U69" s="2">
        <v>7.4</v>
      </c>
      <c r="V69" s="19">
        <v>4</v>
      </c>
      <c r="W69" s="2">
        <v>4.2</v>
      </c>
      <c r="X69" s="43"/>
      <c r="Y69" s="49">
        <v>1</v>
      </c>
      <c r="AF69" s="113" t="s">
        <v>40</v>
      </c>
      <c r="AG69" s="8"/>
      <c r="AH69" s="113"/>
      <c r="AI69" s="19"/>
      <c r="AJ69" s="19"/>
      <c r="AK69" s="14"/>
      <c r="AL69" s="14"/>
      <c r="AM69" s="2">
        <f t="shared" si="40"/>
        <v>0</v>
      </c>
      <c r="AN69" s="2">
        <f t="shared" si="41"/>
        <v>0</v>
      </c>
      <c r="AO69" s="19"/>
      <c r="AP69" s="14"/>
      <c r="AQ69" s="14"/>
      <c r="AR69" s="2">
        <f t="shared" si="42"/>
        <v>0</v>
      </c>
      <c r="AS69" s="2">
        <f t="shared" si="43"/>
        <v>0</v>
      </c>
      <c r="AT69" s="17">
        <f t="shared" si="44"/>
        <v>0</v>
      </c>
      <c r="AU69" s="2">
        <f t="shared" si="45"/>
        <v>0</v>
      </c>
      <c r="AV69" s="19">
        <f t="shared" si="47"/>
        <v>0</v>
      </c>
      <c r="AW69" s="6">
        <f t="shared" si="46"/>
        <v>0</v>
      </c>
      <c r="AX69" s="19"/>
      <c r="AY69" s="2"/>
      <c r="AZ69" s="2"/>
      <c r="BA69" s="19"/>
      <c r="BB69" s="2"/>
      <c r="BC69" s="43"/>
      <c r="BD69" s="49">
        <v>1</v>
      </c>
    </row>
    <row r="70" spans="1:56">
      <c r="A70" s="113" t="s">
        <v>62</v>
      </c>
      <c r="B70" s="8">
        <v>41111</v>
      </c>
      <c r="C70" s="113" t="s">
        <v>147</v>
      </c>
      <c r="D70" s="19">
        <v>9</v>
      </c>
      <c r="E70" s="19">
        <v>2</v>
      </c>
      <c r="F70" s="14">
        <v>50</v>
      </c>
      <c r="H70" s="2">
        <f t="shared" si="32"/>
        <v>0</v>
      </c>
      <c r="I70" s="2">
        <f t="shared" si="33"/>
        <v>0</v>
      </c>
      <c r="J70" s="19">
        <v>8</v>
      </c>
      <c r="K70" s="14">
        <v>50</v>
      </c>
      <c r="M70" s="2">
        <f t="shared" si="34"/>
        <v>0</v>
      </c>
      <c r="N70" s="2">
        <f t="shared" si="35"/>
        <v>0</v>
      </c>
      <c r="O70" s="17">
        <f t="shared" si="36"/>
        <v>100</v>
      </c>
      <c r="P70" s="2">
        <f t="shared" si="37"/>
        <v>0</v>
      </c>
      <c r="Q70" s="19">
        <f t="shared" si="38"/>
        <v>1</v>
      </c>
      <c r="R70" s="6">
        <f t="shared" si="39"/>
        <v>0</v>
      </c>
      <c r="S70" s="19">
        <v>5</v>
      </c>
      <c r="T70" s="2">
        <v>16.8</v>
      </c>
      <c r="U70" s="2">
        <v>7</v>
      </c>
      <c r="V70" s="19">
        <v>8</v>
      </c>
      <c r="W70" s="2">
        <v>4.8</v>
      </c>
      <c r="X70" s="43"/>
      <c r="Y70" s="49">
        <v>1</v>
      </c>
      <c r="AF70" s="113" t="s">
        <v>41</v>
      </c>
      <c r="AG70" s="8"/>
      <c r="AH70" s="113"/>
      <c r="AI70" s="19"/>
      <c r="AJ70" s="19"/>
      <c r="AK70" s="14"/>
      <c r="AL70" s="14"/>
      <c r="AM70" s="2">
        <f t="shared" si="40"/>
        <v>0</v>
      </c>
      <c r="AN70" s="2">
        <f t="shared" si="41"/>
        <v>0</v>
      </c>
      <c r="AO70" s="19"/>
      <c r="AP70" s="14"/>
      <c r="AQ70" s="14"/>
      <c r="AR70" s="2">
        <f t="shared" si="42"/>
        <v>0</v>
      </c>
      <c r="AS70" s="2">
        <f t="shared" si="43"/>
        <v>0</v>
      </c>
      <c r="AT70" s="17">
        <f t="shared" si="44"/>
        <v>0</v>
      </c>
      <c r="AU70" s="2">
        <f t="shared" si="45"/>
        <v>0</v>
      </c>
      <c r="AV70" s="19">
        <f t="shared" si="47"/>
        <v>0</v>
      </c>
      <c r="AW70" s="6">
        <f t="shared" si="46"/>
        <v>0</v>
      </c>
      <c r="AX70" s="19"/>
      <c r="AY70" s="2"/>
      <c r="AZ70" s="2"/>
      <c r="BA70" s="19"/>
      <c r="BB70" s="2"/>
      <c r="BC70" s="43"/>
      <c r="BD70" s="49">
        <v>1</v>
      </c>
    </row>
    <row r="71" spans="1:56">
      <c r="A71" s="113" t="s">
        <v>63</v>
      </c>
      <c r="B71" s="8">
        <v>41115</v>
      </c>
      <c r="C71" s="113" t="s">
        <v>133</v>
      </c>
      <c r="D71" s="19">
        <v>9</v>
      </c>
      <c r="E71" s="19">
        <v>2</v>
      </c>
      <c r="F71" s="14">
        <v>50</v>
      </c>
      <c r="H71" s="2">
        <f t="shared" si="32"/>
        <v>0</v>
      </c>
      <c r="I71" s="2">
        <f t="shared" si="33"/>
        <v>0</v>
      </c>
      <c r="J71" s="19">
        <v>8</v>
      </c>
      <c r="K71" s="14">
        <v>50</v>
      </c>
      <c r="M71" s="2">
        <f t="shared" si="34"/>
        <v>0</v>
      </c>
      <c r="N71" s="2">
        <f t="shared" si="35"/>
        <v>0</v>
      </c>
      <c r="O71" s="17">
        <f t="shared" si="36"/>
        <v>100</v>
      </c>
      <c r="P71" s="2">
        <f t="shared" si="37"/>
        <v>0</v>
      </c>
      <c r="Q71" s="19">
        <f t="shared" si="38"/>
        <v>1</v>
      </c>
      <c r="R71" s="6">
        <f t="shared" si="39"/>
        <v>0</v>
      </c>
      <c r="S71" s="19">
        <v>3</v>
      </c>
      <c r="T71" s="2">
        <v>7.5</v>
      </c>
      <c r="U71" s="2">
        <v>3.8</v>
      </c>
      <c r="V71" s="19">
        <v>4</v>
      </c>
      <c r="W71" s="2">
        <v>12</v>
      </c>
      <c r="X71" s="43"/>
      <c r="Y71" s="49">
        <v>1</v>
      </c>
      <c r="AF71" s="113" t="s">
        <v>42</v>
      </c>
      <c r="AG71" s="8"/>
      <c r="AH71" s="113"/>
      <c r="AI71" s="19"/>
      <c r="AJ71" s="19"/>
      <c r="AK71" s="14"/>
      <c r="AL71" s="14"/>
      <c r="AM71" s="2">
        <f t="shared" si="40"/>
        <v>0</v>
      </c>
      <c r="AN71" s="2">
        <f t="shared" si="41"/>
        <v>0</v>
      </c>
      <c r="AO71" s="19"/>
      <c r="AP71" s="14"/>
      <c r="AQ71" s="14"/>
      <c r="AR71" s="2">
        <f t="shared" si="42"/>
        <v>0</v>
      </c>
      <c r="AS71" s="2">
        <f t="shared" si="43"/>
        <v>0</v>
      </c>
      <c r="AT71" s="17">
        <f t="shared" si="44"/>
        <v>0</v>
      </c>
      <c r="AU71" s="2">
        <f t="shared" si="45"/>
        <v>0</v>
      </c>
      <c r="AV71" s="19">
        <f t="shared" si="47"/>
        <v>0</v>
      </c>
      <c r="AW71" s="6">
        <f t="shared" si="46"/>
        <v>0</v>
      </c>
      <c r="AX71" s="19"/>
      <c r="AY71" s="2"/>
      <c r="AZ71" s="2"/>
      <c r="BA71" s="19"/>
      <c r="BB71" s="2"/>
      <c r="BC71" s="43"/>
      <c r="BD71" s="49">
        <v>1</v>
      </c>
    </row>
    <row r="72" spans="1:56">
      <c r="A72" s="113" t="s">
        <v>64</v>
      </c>
      <c r="B72" s="8">
        <v>41115</v>
      </c>
      <c r="C72" s="113" t="s">
        <v>128</v>
      </c>
      <c r="D72" s="19">
        <v>4</v>
      </c>
      <c r="E72" s="19">
        <v>3</v>
      </c>
      <c r="F72" s="14">
        <v>50</v>
      </c>
      <c r="H72" s="2">
        <f t="shared" si="32"/>
        <v>0</v>
      </c>
      <c r="I72" s="2">
        <f t="shared" si="33"/>
        <v>0</v>
      </c>
      <c r="J72" s="19">
        <v>8</v>
      </c>
      <c r="K72" s="14">
        <v>50</v>
      </c>
      <c r="M72" s="2">
        <f t="shared" si="34"/>
        <v>0</v>
      </c>
      <c r="N72" s="2">
        <f t="shared" si="35"/>
        <v>0</v>
      </c>
      <c r="O72" s="17">
        <f t="shared" si="36"/>
        <v>100</v>
      </c>
      <c r="P72" s="2">
        <f t="shared" si="37"/>
        <v>0</v>
      </c>
      <c r="Q72" s="19">
        <f t="shared" si="38"/>
        <v>1</v>
      </c>
      <c r="R72" s="6">
        <f t="shared" si="39"/>
        <v>0</v>
      </c>
      <c r="S72" s="19">
        <v>7</v>
      </c>
      <c r="T72" s="2">
        <v>5.8</v>
      </c>
      <c r="U72" s="2">
        <v>3.8</v>
      </c>
      <c r="V72" s="19">
        <v>4</v>
      </c>
      <c r="W72" s="2">
        <v>10.199999999999999</v>
      </c>
      <c r="X72" s="43"/>
      <c r="Y72" s="49">
        <v>1</v>
      </c>
      <c r="AF72" s="113" t="s">
        <v>43</v>
      </c>
      <c r="AG72" s="8"/>
      <c r="AH72" s="113"/>
      <c r="AI72" s="19"/>
      <c r="AJ72" s="19"/>
      <c r="AK72" s="14"/>
      <c r="AL72" s="14"/>
      <c r="AM72" s="2">
        <f t="shared" si="40"/>
        <v>0</v>
      </c>
      <c r="AN72" s="2">
        <f t="shared" si="41"/>
        <v>0</v>
      </c>
      <c r="AO72" s="19"/>
      <c r="AP72" s="14"/>
      <c r="AQ72" s="14"/>
      <c r="AR72" s="2">
        <f t="shared" si="42"/>
        <v>0</v>
      </c>
      <c r="AS72" s="2">
        <f t="shared" si="43"/>
        <v>0</v>
      </c>
      <c r="AT72" s="17">
        <f t="shared" si="44"/>
        <v>0</v>
      </c>
      <c r="AU72" s="2">
        <f t="shared" si="45"/>
        <v>0</v>
      </c>
      <c r="AV72" s="19">
        <f t="shared" si="47"/>
        <v>0</v>
      </c>
      <c r="AW72" s="6">
        <f t="shared" si="46"/>
        <v>0</v>
      </c>
      <c r="AX72" s="19"/>
      <c r="AY72" s="2"/>
      <c r="AZ72" s="2"/>
      <c r="BA72" s="19"/>
      <c r="BB72" s="2"/>
      <c r="BC72" s="43"/>
      <c r="BD72" s="49">
        <v>1</v>
      </c>
    </row>
    <row r="73" spans="1:56">
      <c r="A73" s="113" t="s">
        <v>65</v>
      </c>
      <c r="B73" s="8">
        <v>41115</v>
      </c>
      <c r="C73" s="113" t="s">
        <v>128</v>
      </c>
      <c r="D73" s="19">
        <v>6</v>
      </c>
      <c r="E73" s="19">
        <v>4</v>
      </c>
      <c r="F73" s="14">
        <v>50</v>
      </c>
      <c r="H73" s="2">
        <f t="shared" si="32"/>
        <v>0</v>
      </c>
      <c r="I73" s="2">
        <f t="shared" si="33"/>
        <v>0</v>
      </c>
      <c r="J73" s="19">
        <v>9</v>
      </c>
      <c r="K73" s="14">
        <v>50</v>
      </c>
      <c r="M73" s="2">
        <f t="shared" si="34"/>
        <v>0</v>
      </c>
      <c r="N73" s="2">
        <f t="shared" si="35"/>
        <v>0</v>
      </c>
      <c r="O73" s="17">
        <f t="shared" si="36"/>
        <v>100</v>
      </c>
      <c r="P73" s="2">
        <f t="shared" si="37"/>
        <v>0</v>
      </c>
      <c r="Q73" s="19">
        <f t="shared" si="38"/>
        <v>1</v>
      </c>
      <c r="R73" s="6">
        <f t="shared" si="39"/>
        <v>0</v>
      </c>
      <c r="S73" s="19">
        <v>11</v>
      </c>
      <c r="T73" s="2">
        <v>22.6</v>
      </c>
      <c r="U73" s="2">
        <v>8</v>
      </c>
      <c r="V73" s="19">
        <v>10</v>
      </c>
      <c r="W73" s="2">
        <v>4.2</v>
      </c>
      <c r="X73" s="43"/>
      <c r="Y73" s="49">
        <v>1</v>
      </c>
      <c r="AF73" s="113" t="s">
        <v>44</v>
      </c>
      <c r="AG73" s="8"/>
      <c r="AH73" s="113"/>
      <c r="AI73" s="19"/>
      <c r="AJ73" s="19"/>
      <c r="AK73" s="14"/>
      <c r="AL73" s="14"/>
      <c r="AM73" s="2">
        <f t="shared" si="40"/>
        <v>0</v>
      </c>
      <c r="AN73" s="2">
        <f t="shared" si="41"/>
        <v>0</v>
      </c>
      <c r="AO73" s="19"/>
      <c r="AP73" s="14"/>
      <c r="AQ73" s="14"/>
      <c r="AR73" s="2">
        <f t="shared" si="42"/>
        <v>0</v>
      </c>
      <c r="AS73" s="2">
        <f t="shared" si="43"/>
        <v>0</v>
      </c>
      <c r="AT73" s="17">
        <f t="shared" si="44"/>
        <v>0</v>
      </c>
      <c r="AU73" s="2">
        <f t="shared" si="45"/>
        <v>0</v>
      </c>
      <c r="AV73" s="19">
        <f t="shared" si="47"/>
        <v>0</v>
      </c>
      <c r="AW73" s="6">
        <f t="shared" si="46"/>
        <v>0</v>
      </c>
      <c r="AX73" s="19"/>
      <c r="AY73" s="2"/>
      <c r="AZ73" s="2"/>
      <c r="BA73" s="19"/>
      <c r="BB73" s="2"/>
      <c r="BC73" s="43"/>
      <c r="BD73" s="49">
        <v>1</v>
      </c>
    </row>
    <row r="74" spans="1:56">
      <c r="A74" s="113" t="s">
        <v>66</v>
      </c>
      <c r="B74" s="8">
        <v>41115</v>
      </c>
      <c r="C74" s="113" t="s">
        <v>128</v>
      </c>
      <c r="D74" s="19">
        <v>8</v>
      </c>
      <c r="E74" s="19">
        <v>4</v>
      </c>
      <c r="F74" s="14">
        <v>50</v>
      </c>
      <c r="H74" s="2">
        <f t="shared" si="32"/>
        <v>0</v>
      </c>
      <c r="I74" s="2">
        <f t="shared" si="33"/>
        <v>0</v>
      </c>
      <c r="J74" s="19">
        <v>5</v>
      </c>
      <c r="K74" s="14">
        <v>50</v>
      </c>
      <c r="M74" s="2">
        <f t="shared" si="34"/>
        <v>0</v>
      </c>
      <c r="N74" s="2">
        <f t="shared" si="35"/>
        <v>0</v>
      </c>
      <c r="O74" s="17">
        <f t="shared" si="36"/>
        <v>100</v>
      </c>
      <c r="P74" s="2">
        <f t="shared" si="37"/>
        <v>0</v>
      </c>
      <c r="Q74" s="19">
        <f t="shared" si="38"/>
        <v>1</v>
      </c>
      <c r="R74" s="6">
        <f t="shared" si="39"/>
        <v>0</v>
      </c>
      <c r="S74" s="19">
        <v>8</v>
      </c>
      <c r="T74" s="2">
        <v>13.4</v>
      </c>
      <c r="U74" s="2">
        <v>6.8</v>
      </c>
      <c r="V74" s="19">
        <v>4</v>
      </c>
      <c r="W74" s="2">
        <v>4.2</v>
      </c>
      <c r="X74" s="43"/>
      <c r="Y74" s="49">
        <v>1</v>
      </c>
      <c r="AF74" s="113" t="s">
        <v>45</v>
      </c>
      <c r="AG74" s="8"/>
      <c r="AH74" s="113"/>
      <c r="AI74" s="19"/>
      <c r="AJ74" s="19"/>
      <c r="AK74" s="14"/>
      <c r="AL74" s="14"/>
      <c r="AM74" s="2">
        <f t="shared" si="40"/>
        <v>0</v>
      </c>
      <c r="AN74" s="2">
        <f t="shared" si="41"/>
        <v>0</v>
      </c>
      <c r="AO74" s="19"/>
      <c r="AP74" s="14"/>
      <c r="AQ74" s="14"/>
      <c r="AR74" s="2">
        <f t="shared" si="42"/>
        <v>0</v>
      </c>
      <c r="AS74" s="2">
        <f t="shared" si="43"/>
        <v>0</v>
      </c>
      <c r="AT74" s="17">
        <f t="shared" si="44"/>
        <v>0</v>
      </c>
      <c r="AU74" s="2">
        <f t="shared" si="45"/>
        <v>0</v>
      </c>
      <c r="AV74" s="19">
        <f t="shared" si="47"/>
        <v>0</v>
      </c>
      <c r="AW74" s="6">
        <f t="shared" si="46"/>
        <v>0</v>
      </c>
      <c r="AX74" s="19"/>
      <c r="AY74" s="2"/>
      <c r="AZ74" s="2"/>
      <c r="BA74" s="19"/>
      <c r="BB74" s="2"/>
      <c r="BC74" s="43"/>
      <c r="BD74" s="49">
        <v>1</v>
      </c>
    </row>
    <row r="75" spans="1:56">
      <c r="A75" s="113" t="s">
        <v>67</v>
      </c>
      <c r="B75" s="8">
        <v>41116</v>
      </c>
      <c r="C75" s="113" t="s">
        <v>133</v>
      </c>
      <c r="D75" s="19">
        <v>10</v>
      </c>
      <c r="E75" s="19">
        <v>4</v>
      </c>
      <c r="F75" s="14">
        <v>50</v>
      </c>
      <c r="G75" s="14">
        <v>50</v>
      </c>
      <c r="H75" s="2">
        <f t="shared" si="32"/>
        <v>167.5</v>
      </c>
      <c r="I75" s="2">
        <f t="shared" si="33"/>
        <v>97.5</v>
      </c>
      <c r="J75" s="19"/>
      <c r="K75" s="14"/>
      <c r="M75" s="2">
        <f t="shared" si="34"/>
        <v>0</v>
      </c>
      <c r="N75" s="2">
        <f t="shared" si="35"/>
        <v>0</v>
      </c>
      <c r="O75" s="17">
        <f t="shared" si="36"/>
        <v>100</v>
      </c>
      <c r="P75" s="2">
        <f t="shared" si="37"/>
        <v>265</v>
      </c>
      <c r="Q75" s="19">
        <f t="shared" si="38"/>
        <v>1</v>
      </c>
      <c r="R75" s="6">
        <f t="shared" si="39"/>
        <v>1</v>
      </c>
      <c r="S75" s="19">
        <v>4</v>
      </c>
      <c r="T75" s="2">
        <v>6.7</v>
      </c>
      <c r="U75" s="2">
        <v>3.9</v>
      </c>
      <c r="V75" s="19">
        <v>1</v>
      </c>
      <c r="W75" s="2">
        <v>26</v>
      </c>
      <c r="X75" s="43"/>
      <c r="Y75" s="49">
        <v>1</v>
      </c>
      <c r="AF75" s="113" t="s">
        <v>46</v>
      </c>
      <c r="AG75" s="8"/>
      <c r="AH75" s="113"/>
      <c r="AI75" s="19"/>
      <c r="AJ75" s="19"/>
      <c r="AK75" s="14"/>
      <c r="AL75" s="14"/>
      <c r="AM75" s="2">
        <f t="shared" si="40"/>
        <v>0</v>
      </c>
      <c r="AN75" s="2">
        <f t="shared" si="41"/>
        <v>0</v>
      </c>
      <c r="AO75" s="19"/>
      <c r="AP75" s="14"/>
      <c r="AQ75" s="14"/>
      <c r="AR75" s="2">
        <f t="shared" si="42"/>
        <v>0</v>
      </c>
      <c r="AS75" s="2">
        <f t="shared" si="43"/>
        <v>0</v>
      </c>
      <c r="AT75" s="17">
        <f t="shared" si="44"/>
        <v>0</v>
      </c>
      <c r="AU75" s="2">
        <f t="shared" si="45"/>
        <v>0</v>
      </c>
      <c r="AV75" s="19">
        <f t="shared" si="47"/>
        <v>0</v>
      </c>
      <c r="AW75" s="6">
        <f t="shared" si="46"/>
        <v>0</v>
      </c>
      <c r="AX75" s="19"/>
      <c r="AY75" s="2"/>
      <c r="AZ75" s="2"/>
      <c r="BA75" s="19"/>
      <c r="BB75" s="2"/>
      <c r="BC75" s="43"/>
      <c r="BD75" s="49">
        <v>1</v>
      </c>
    </row>
    <row r="76" spans="1:56">
      <c r="A76" s="113" t="s">
        <v>149</v>
      </c>
      <c r="B76" s="8">
        <v>41117</v>
      </c>
      <c r="C76" s="113" t="s">
        <v>88</v>
      </c>
      <c r="D76" s="19">
        <v>6</v>
      </c>
      <c r="E76" s="19">
        <v>2</v>
      </c>
      <c r="F76" s="14">
        <v>50</v>
      </c>
      <c r="H76" s="2">
        <f t="shared" ref="H76" si="48">IF(E76=S76,F76/2*MIN(T76,42),0)*Y76</f>
        <v>0</v>
      </c>
      <c r="I76" s="2">
        <f t="shared" ref="I76" si="49">IF(E76=S76,G76/2*MIN(U76,22),IF(E76=V76,G76/2*MIN(W76,22),0))*Y76</f>
        <v>0</v>
      </c>
      <c r="J76" s="19">
        <v>7</v>
      </c>
      <c r="K76" s="14">
        <v>50</v>
      </c>
      <c r="M76" s="2">
        <f t="shared" ref="M76" si="50">IF(J76=S76,K76/2*MIN(T76,42),0)*Y76</f>
        <v>0</v>
      </c>
      <c r="N76" s="2">
        <f t="shared" ref="N76" si="51">IF(J76=S76,L76/2*MIN(U76,22),IF(J76=V76,L76/2*MIN(W76,22),0))*Y76</f>
        <v>0</v>
      </c>
      <c r="O76" s="17">
        <f t="shared" ref="O76" si="52">F76+G76+K76+L76</f>
        <v>100</v>
      </c>
      <c r="P76" s="2">
        <f t="shared" ref="P76" si="53">(H76+I76+M76+N76)</f>
        <v>0</v>
      </c>
      <c r="Q76" s="19">
        <f t="shared" ref="Q76" si="54">IF(B76&gt;1/1/2000,1,0)</f>
        <v>1</v>
      </c>
      <c r="R76" s="6">
        <f t="shared" ref="R76" si="55">IF(H76&gt;0,1,IF(I76&gt;0,1,IF(M76&gt;0,1,IF(N76&gt;0,1,0))))</f>
        <v>0</v>
      </c>
      <c r="S76" s="19">
        <v>5</v>
      </c>
      <c r="T76" s="2">
        <v>17.399999999999999</v>
      </c>
      <c r="U76" s="2">
        <v>8.1999999999999993</v>
      </c>
      <c r="V76" s="19">
        <v>6</v>
      </c>
      <c r="W76" s="2">
        <v>11.1</v>
      </c>
      <c r="X76" s="43"/>
      <c r="Y76" s="49">
        <v>1</v>
      </c>
      <c r="AF76" s="113" t="s">
        <v>47</v>
      </c>
      <c r="AG76" s="8"/>
      <c r="AH76" s="113"/>
      <c r="AI76" s="19"/>
      <c r="AJ76" s="19"/>
      <c r="AK76" s="14"/>
      <c r="AL76" s="14"/>
      <c r="AM76" s="2">
        <f t="shared" si="40"/>
        <v>0</v>
      </c>
      <c r="AN76" s="2">
        <f t="shared" si="41"/>
        <v>0</v>
      </c>
      <c r="AO76" s="19"/>
      <c r="AP76" s="14"/>
      <c r="AQ76" s="14"/>
      <c r="AR76" s="2">
        <f t="shared" si="42"/>
        <v>0</v>
      </c>
      <c r="AS76" s="2">
        <f t="shared" si="43"/>
        <v>0</v>
      </c>
      <c r="AT76" s="17">
        <f t="shared" si="44"/>
        <v>0</v>
      </c>
      <c r="AU76" s="2">
        <f t="shared" si="45"/>
        <v>0</v>
      </c>
      <c r="AV76" s="19">
        <f t="shared" si="47"/>
        <v>0</v>
      </c>
      <c r="AW76" s="6">
        <f t="shared" si="46"/>
        <v>0</v>
      </c>
      <c r="AX76" s="19"/>
      <c r="AY76" s="2"/>
      <c r="AZ76" s="2"/>
      <c r="BA76" s="19"/>
      <c r="BB76" s="2"/>
      <c r="BC76" s="43"/>
      <c r="BD76" s="49">
        <v>1</v>
      </c>
    </row>
    <row r="77" spans="1:56">
      <c r="S77" s="19"/>
      <c r="V77" s="19"/>
    </row>
    <row r="78" spans="1:56">
      <c r="S78" s="19"/>
      <c r="V78" s="19"/>
    </row>
    <row r="79" spans="1:56">
      <c r="S79" s="19"/>
      <c r="V79" s="19"/>
    </row>
    <row r="80" spans="1:56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12">
    <mergeCell ref="A41:B41"/>
    <mergeCell ref="BA2:BB2"/>
    <mergeCell ref="AJ3:AN3"/>
    <mergeCell ref="AO3:AS3"/>
    <mergeCell ref="AX3:AZ3"/>
    <mergeCell ref="BA3:BB3"/>
    <mergeCell ref="AF41:AG41"/>
    <mergeCell ref="V2:W2"/>
    <mergeCell ref="E3:I3"/>
    <mergeCell ref="J3:N3"/>
    <mergeCell ref="S3:U3"/>
    <mergeCell ref="V3:W3"/>
  </mergeCells>
  <conditionalFormatting sqref="AP45">
    <cfRule type="cellIs" dxfId="28" priority="15" operator="lessThan">
      <formula>0</formula>
    </cfRule>
  </conditionalFormatting>
  <conditionalFormatting sqref="AQ45">
    <cfRule type="cellIs" dxfId="27" priority="14" operator="lessThan">
      <formula>0</formula>
    </cfRule>
  </conditionalFormatting>
  <conditionalFormatting sqref="AR45">
    <cfRule type="cellIs" dxfId="26" priority="13" operator="lessThan">
      <formula>0</formula>
    </cfRule>
  </conditionalFormatting>
  <conditionalFormatting sqref="AP45">
    <cfRule type="cellIs" dxfId="25" priority="12" operator="lessThan">
      <formula>0</formula>
    </cfRule>
  </conditionalFormatting>
  <conditionalFormatting sqref="AQ45">
    <cfRule type="cellIs" dxfId="24" priority="11" operator="lessThan">
      <formula>0</formula>
    </cfRule>
  </conditionalFormatting>
  <conditionalFormatting sqref="AR45">
    <cfRule type="cellIs" dxfId="23" priority="10" operator="lessThan">
      <formula>0</formula>
    </cfRule>
  </conditionalFormatting>
  <conditionalFormatting sqref="AP41">
    <cfRule type="cellIs" dxfId="22" priority="9" operator="lessThan">
      <formula>0</formula>
    </cfRule>
  </conditionalFormatting>
  <conditionalFormatting sqref="AQ41">
    <cfRule type="cellIs" dxfId="21" priority="8" operator="lessThan">
      <formula>0</formula>
    </cfRule>
  </conditionalFormatting>
  <conditionalFormatting sqref="AR41">
    <cfRule type="cellIs" dxfId="20" priority="7" operator="lessThan">
      <formula>0</formula>
    </cfRule>
  </conditionalFormatting>
  <conditionalFormatting sqref="AP42">
    <cfRule type="cellIs" dxfId="19" priority="6" operator="lessThan">
      <formula>0</formula>
    </cfRule>
  </conditionalFormatting>
  <conditionalFormatting sqref="AQ42">
    <cfRule type="cellIs" dxfId="18" priority="5" operator="lessThan">
      <formula>0</formula>
    </cfRule>
  </conditionalFormatting>
  <conditionalFormatting sqref="AR42">
    <cfRule type="cellIs" dxfId="17" priority="4" operator="lessThan">
      <formula>0</formula>
    </cfRule>
  </conditionalFormatting>
  <conditionalFormatting sqref="AQ42">
    <cfRule type="cellIs" dxfId="16" priority="3" operator="lessThan">
      <formula>0</formula>
    </cfRule>
  </conditionalFormatting>
  <conditionalFormatting sqref="AR42">
    <cfRule type="cellIs" dxfId="15" priority="2" operator="lessThan">
      <formula>0</formula>
    </cfRule>
  </conditionalFormatting>
  <conditionalFormatting sqref="K45:M45 K41:M42">
    <cfRule type="cellIs" dxfId="14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Y136"/>
  <sheetViews>
    <sheetView topLeftCell="H1" zoomScaleNormal="100" workbookViewId="0">
      <selection activeCell="H26" sqref="H26"/>
    </sheetView>
  </sheetViews>
  <sheetFormatPr defaultRowHeight="15"/>
  <cols>
    <col min="1" max="1" width="7.7109375" style="30" customWidth="1"/>
    <col min="2" max="2" width="11.140625" customWidth="1"/>
    <col min="3" max="3" width="7.42578125" customWidth="1"/>
    <col min="4" max="4" width="7.140625" customWidth="1"/>
    <col min="5" max="5" width="8" style="3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3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140625" style="2" customWidth="1"/>
    <col min="17" max="17" width="9.85546875" style="19" customWidth="1"/>
    <col min="18" max="18" width="9.140625" style="6"/>
    <col min="19" max="19" width="6.5703125" style="3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36.5703125" customWidth="1"/>
    <col min="25" max="25" width="9.140625" style="6"/>
  </cols>
  <sheetData>
    <row r="1" spans="1:25" ht="18.75">
      <c r="A1" s="7" t="s">
        <v>0</v>
      </c>
      <c r="O1" s="24" t="s">
        <v>10</v>
      </c>
      <c r="P1" s="25"/>
      <c r="U1" s="11"/>
      <c r="V1" s="29"/>
      <c r="W1" s="11"/>
    </row>
    <row r="2" spans="1:25">
      <c r="V2" s="123" t="s">
        <v>28</v>
      </c>
      <c r="W2" s="123"/>
    </row>
    <row r="3" spans="1:25" s="5" customFormat="1">
      <c r="A3" s="10" t="s">
        <v>11</v>
      </c>
      <c r="B3" s="31"/>
      <c r="C3" s="32"/>
      <c r="D3" s="10"/>
      <c r="E3" s="124" t="s">
        <v>13</v>
      </c>
      <c r="F3" s="125"/>
      <c r="G3" s="125"/>
      <c r="H3" s="125"/>
      <c r="I3" s="126"/>
      <c r="J3" s="127" t="s">
        <v>17</v>
      </c>
      <c r="K3" s="128"/>
      <c r="L3" s="128"/>
      <c r="M3" s="128"/>
      <c r="N3" s="129"/>
      <c r="O3" s="16" t="s">
        <v>18</v>
      </c>
      <c r="P3" s="33" t="s">
        <v>18</v>
      </c>
      <c r="Q3" s="34" t="s">
        <v>12</v>
      </c>
      <c r="R3" s="9" t="s">
        <v>12</v>
      </c>
      <c r="S3" s="117" t="s">
        <v>8</v>
      </c>
      <c r="T3" s="130"/>
      <c r="U3" s="118"/>
      <c r="V3" s="117" t="s">
        <v>29</v>
      </c>
      <c r="W3" s="118"/>
      <c r="X3" s="35"/>
      <c r="Y3" s="9" t="s">
        <v>37</v>
      </c>
    </row>
    <row r="4" spans="1:25" s="5" customFormat="1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30</v>
      </c>
      <c r="I4" s="38" t="s">
        <v>31</v>
      </c>
      <c r="J4" s="32" t="s">
        <v>14</v>
      </c>
      <c r="K4" s="39" t="s">
        <v>15</v>
      </c>
      <c r="L4" s="40" t="s">
        <v>16</v>
      </c>
      <c r="M4" s="40" t="s">
        <v>30</v>
      </c>
      <c r="N4" s="40" t="s">
        <v>31</v>
      </c>
      <c r="O4" s="16" t="s">
        <v>19</v>
      </c>
      <c r="P4" s="33" t="s">
        <v>32</v>
      </c>
      <c r="Q4" s="34" t="s">
        <v>34</v>
      </c>
      <c r="R4" s="9" t="s">
        <v>33</v>
      </c>
      <c r="S4" s="10" t="s">
        <v>14</v>
      </c>
      <c r="T4" s="12" t="s">
        <v>6</v>
      </c>
      <c r="U4" s="12" t="s">
        <v>7</v>
      </c>
      <c r="V4" s="15" t="s">
        <v>14</v>
      </c>
      <c r="W4" s="12" t="s">
        <v>7</v>
      </c>
      <c r="X4" s="41" t="s">
        <v>23</v>
      </c>
      <c r="Y4" s="9" t="s">
        <v>38</v>
      </c>
    </row>
    <row r="5" spans="1:25">
      <c r="A5" s="30" t="s">
        <v>9</v>
      </c>
      <c r="B5" s="8"/>
      <c r="C5" s="30"/>
      <c r="D5" s="19"/>
      <c r="E5" s="19"/>
      <c r="H5" s="2">
        <f>IF(E5=S5,F5/2*MIN(T5,42),0)*Y5</f>
        <v>0</v>
      </c>
      <c r="I5" s="2">
        <f>IF(E5=S5,G5/2*MIN(U5,22),IF(E5=V5,G5/2*MIN(W5,22),0))*Y5</f>
        <v>0</v>
      </c>
      <c r="J5" s="19"/>
      <c r="K5" s="14"/>
      <c r="M5" s="2">
        <f>IF(J5=S5,K5/2*MIN(T5,42),0)*Y5</f>
        <v>0</v>
      </c>
      <c r="N5" s="2">
        <f>IF(J5=S5,L5/2*MIN(U5,22),IF(J5=V5,L5/2*MIN(W5,22),0))*Y5</f>
        <v>0</v>
      </c>
      <c r="O5" s="17">
        <f>F5+G5+K5+L5</f>
        <v>0</v>
      </c>
      <c r="P5" s="2">
        <f>(H5+I5+M5+N5)</f>
        <v>0</v>
      </c>
      <c r="Q5" s="19">
        <v>0</v>
      </c>
      <c r="R5" s="6">
        <f>IF(H5&gt;0,1,IF(I5&gt;0,1,IF(M5&gt;0,1,IF(N5&gt;0,1,0))))</f>
        <v>0</v>
      </c>
      <c r="S5" s="19"/>
      <c r="V5" s="19"/>
      <c r="X5" s="43"/>
      <c r="Y5" s="49">
        <v>1</v>
      </c>
    </row>
    <row r="6" spans="1:25">
      <c r="A6" s="48" t="s">
        <v>39</v>
      </c>
      <c r="B6" s="8"/>
      <c r="C6" s="48"/>
      <c r="D6" s="19"/>
      <c r="E6" s="19"/>
      <c r="H6" s="2">
        <f t="shared" ref="H6:H34" si="0">IF(E6=S6,F6/2*MIN(T6,42),0)*Y6</f>
        <v>0</v>
      </c>
      <c r="I6" s="2">
        <f t="shared" ref="I6:I34" si="1">IF(E6=S6,G6/2*MIN(U6,22),IF(E6=V6,G6/2*MIN(W6,22),0))*Y6</f>
        <v>0</v>
      </c>
      <c r="J6" s="19"/>
      <c r="K6" s="14"/>
      <c r="M6" s="2">
        <f t="shared" ref="M6:M34" si="2">IF(J6=S6,K6/2*MIN(T6,42),0)*Y6</f>
        <v>0</v>
      </c>
      <c r="N6" s="2">
        <f t="shared" ref="N6:N34" si="3">IF(J6=S6,L6/2*MIN(U6,22),IF(J6=V6,L6/2*MIN(W6,22),0))*Y6</f>
        <v>0</v>
      </c>
      <c r="O6" s="17">
        <f t="shared" ref="O6:O34" si="4">F6+G6+K6+L6</f>
        <v>0</v>
      </c>
      <c r="P6" s="2">
        <f t="shared" ref="P6:P34" si="5">(H6+I6+M6+N6)</f>
        <v>0</v>
      </c>
      <c r="Q6" s="19">
        <f t="shared" ref="Q6:Q34" si="6">IF(B6&gt;1/1/2000,1,0)</f>
        <v>0</v>
      </c>
      <c r="R6" s="6">
        <f t="shared" ref="R6:R34" si="7">IF(H6&gt;0,1,IF(I6&gt;0,1,IF(M6&gt;0,1,IF(N6&gt;0,1,0))))</f>
        <v>0</v>
      </c>
      <c r="S6" s="19"/>
      <c r="V6" s="19"/>
      <c r="X6" s="43"/>
      <c r="Y6" s="49">
        <v>1</v>
      </c>
    </row>
    <row r="7" spans="1:25">
      <c r="A7" s="48" t="s">
        <v>40</v>
      </c>
      <c r="B7" s="8"/>
      <c r="C7" s="48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4"/>
        <v>0</v>
      </c>
      <c r="P7" s="2">
        <f t="shared" si="5"/>
        <v>0</v>
      </c>
      <c r="Q7" s="19">
        <f t="shared" si="6"/>
        <v>0</v>
      </c>
      <c r="R7" s="6">
        <f t="shared" si="7"/>
        <v>0</v>
      </c>
      <c r="S7" s="19"/>
      <c r="V7" s="19"/>
      <c r="X7" s="43"/>
      <c r="Y7" s="49">
        <v>1</v>
      </c>
    </row>
    <row r="8" spans="1:25">
      <c r="A8" s="48" t="s">
        <v>41</v>
      </c>
      <c r="B8" s="8"/>
      <c r="C8" s="48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4"/>
        <v>0</v>
      </c>
      <c r="P8" s="2">
        <f t="shared" si="5"/>
        <v>0</v>
      </c>
      <c r="Q8" s="19">
        <f t="shared" si="6"/>
        <v>0</v>
      </c>
      <c r="R8" s="6">
        <f t="shared" si="7"/>
        <v>0</v>
      </c>
      <c r="S8" s="19"/>
      <c r="V8" s="19"/>
      <c r="X8" s="43"/>
      <c r="Y8" s="49">
        <v>1</v>
      </c>
    </row>
    <row r="9" spans="1:25">
      <c r="A9" s="48" t="s">
        <v>42</v>
      </c>
      <c r="B9" s="8"/>
      <c r="C9" s="48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4"/>
        <v>0</v>
      </c>
      <c r="P9" s="2">
        <f t="shared" si="5"/>
        <v>0</v>
      </c>
      <c r="Q9" s="19">
        <f t="shared" si="6"/>
        <v>0</v>
      </c>
      <c r="R9" s="6">
        <f t="shared" si="7"/>
        <v>0</v>
      </c>
      <c r="S9" s="19"/>
      <c r="V9" s="19"/>
      <c r="X9" s="43"/>
      <c r="Y9" s="49">
        <v>1</v>
      </c>
    </row>
    <row r="10" spans="1:25">
      <c r="A10" s="48" t="s">
        <v>43</v>
      </c>
      <c r="B10" s="8"/>
      <c r="C10" s="48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4"/>
        <v>0</v>
      </c>
      <c r="P10" s="2">
        <f t="shared" si="5"/>
        <v>0</v>
      </c>
      <c r="Q10" s="19">
        <f t="shared" si="6"/>
        <v>0</v>
      </c>
      <c r="R10" s="6">
        <f t="shared" si="7"/>
        <v>0</v>
      </c>
      <c r="S10" s="19"/>
      <c r="V10" s="19"/>
      <c r="X10" s="43"/>
      <c r="Y10" s="49">
        <v>1</v>
      </c>
    </row>
    <row r="11" spans="1:25">
      <c r="A11" s="48" t="s">
        <v>44</v>
      </c>
      <c r="B11" s="8"/>
      <c r="C11" s="48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4"/>
        <v>0</v>
      </c>
      <c r="P11" s="2">
        <f t="shared" si="5"/>
        <v>0</v>
      </c>
      <c r="Q11" s="19">
        <f t="shared" si="6"/>
        <v>0</v>
      </c>
      <c r="R11" s="6">
        <f t="shared" si="7"/>
        <v>0</v>
      </c>
      <c r="S11" s="19"/>
      <c r="V11" s="19"/>
      <c r="X11" s="43"/>
      <c r="Y11" s="49">
        <v>1</v>
      </c>
    </row>
    <row r="12" spans="1:25">
      <c r="A12" s="48" t="s">
        <v>45</v>
      </c>
      <c r="B12" s="8"/>
      <c r="C12" s="48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4"/>
        <v>0</v>
      </c>
      <c r="P12" s="2">
        <f t="shared" si="5"/>
        <v>0</v>
      </c>
      <c r="Q12" s="19">
        <f t="shared" si="6"/>
        <v>0</v>
      </c>
      <c r="R12" s="6">
        <f t="shared" si="7"/>
        <v>0</v>
      </c>
      <c r="S12" s="19"/>
      <c r="V12" s="19"/>
      <c r="X12" s="43"/>
      <c r="Y12" s="49">
        <v>1</v>
      </c>
    </row>
    <row r="13" spans="1:25">
      <c r="A13" s="48" t="s">
        <v>46</v>
      </c>
      <c r="B13" s="8"/>
      <c r="C13" s="48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4"/>
        <v>0</v>
      </c>
      <c r="P13" s="2">
        <f t="shared" si="5"/>
        <v>0</v>
      </c>
      <c r="Q13" s="19">
        <f t="shared" si="6"/>
        <v>0</v>
      </c>
      <c r="R13" s="6">
        <f t="shared" si="7"/>
        <v>0</v>
      </c>
      <c r="S13" s="19"/>
      <c r="V13" s="19"/>
      <c r="X13" s="43"/>
      <c r="Y13" s="49">
        <v>1</v>
      </c>
    </row>
    <row r="14" spans="1:25">
      <c r="A14" s="48" t="s">
        <v>47</v>
      </c>
      <c r="B14" s="8"/>
      <c r="C14" s="48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4"/>
        <v>0</v>
      </c>
      <c r="P14" s="2">
        <f t="shared" si="5"/>
        <v>0</v>
      </c>
      <c r="Q14" s="19">
        <f t="shared" si="6"/>
        <v>0</v>
      </c>
      <c r="R14" s="6">
        <f t="shared" si="7"/>
        <v>0</v>
      </c>
      <c r="S14" s="19"/>
      <c r="V14" s="19"/>
      <c r="X14" s="43"/>
      <c r="Y14" s="49">
        <v>1</v>
      </c>
    </row>
    <row r="15" spans="1:25">
      <c r="A15" s="48" t="s">
        <v>48</v>
      </c>
      <c r="B15" s="8"/>
      <c r="C15" s="48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4"/>
        <v>0</v>
      </c>
      <c r="P15" s="2">
        <f t="shared" si="5"/>
        <v>0</v>
      </c>
      <c r="Q15" s="19">
        <f t="shared" si="6"/>
        <v>0</v>
      </c>
      <c r="R15" s="6">
        <f t="shared" si="7"/>
        <v>0</v>
      </c>
      <c r="S15" s="19"/>
      <c r="V15" s="19"/>
      <c r="X15" s="43"/>
      <c r="Y15" s="49">
        <v>1</v>
      </c>
    </row>
    <row r="16" spans="1:25">
      <c r="A16" s="48" t="s">
        <v>49</v>
      </c>
      <c r="B16" s="8"/>
      <c r="C16" s="48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4"/>
        <v>0</v>
      </c>
      <c r="P16" s="2">
        <f t="shared" si="5"/>
        <v>0</v>
      </c>
      <c r="Q16" s="19">
        <f t="shared" si="6"/>
        <v>0</v>
      </c>
      <c r="R16" s="6">
        <f t="shared" si="7"/>
        <v>0</v>
      </c>
      <c r="S16" s="19"/>
      <c r="V16" s="19"/>
      <c r="X16" s="43"/>
      <c r="Y16" s="49">
        <v>1</v>
      </c>
    </row>
    <row r="17" spans="1:25">
      <c r="A17" s="48" t="s">
        <v>50</v>
      </c>
      <c r="B17" s="8"/>
      <c r="C17" s="48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4"/>
        <v>0</v>
      </c>
      <c r="P17" s="2">
        <f t="shared" si="5"/>
        <v>0</v>
      </c>
      <c r="Q17" s="19">
        <f t="shared" si="6"/>
        <v>0</v>
      </c>
      <c r="R17" s="6">
        <f t="shared" si="7"/>
        <v>0</v>
      </c>
      <c r="S17" s="19"/>
      <c r="V17" s="19"/>
      <c r="X17" s="43"/>
      <c r="Y17" s="49">
        <v>1</v>
      </c>
    </row>
    <row r="18" spans="1:25">
      <c r="A18" s="48" t="s">
        <v>51</v>
      </c>
      <c r="B18" s="8"/>
      <c r="C18" s="48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4"/>
        <v>0</v>
      </c>
      <c r="P18" s="2">
        <f t="shared" si="5"/>
        <v>0</v>
      </c>
      <c r="Q18" s="19">
        <f t="shared" si="6"/>
        <v>0</v>
      </c>
      <c r="R18" s="6">
        <f t="shared" si="7"/>
        <v>0</v>
      </c>
      <c r="S18" s="19"/>
      <c r="V18" s="19"/>
      <c r="X18" s="43"/>
      <c r="Y18" s="49">
        <v>1</v>
      </c>
    </row>
    <row r="19" spans="1:25">
      <c r="A19" s="48" t="s">
        <v>52</v>
      </c>
      <c r="B19" s="8"/>
      <c r="C19" s="48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4"/>
        <v>0</v>
      </c>
      <c r="P19" s="2">
        <f t="shared" si="5"/>
        <v>0</v>
      </c>
      <c r="Q19" s="19">
        <f t="shared" si="6"/>
        <v>0</v>
      </c>
      <c r="R19" s="6">
        <f t="shared" si="7"/>
        <v>0</v>
      </c>
      <c r="S19" s="19"/>
      <c r="V19" s="19"/>
      <c r="X19" s="43"/>
      <c r="Y19" s="49">
        <v>1</v>
      </c>
    </row>
    <row r="20" spans="1:25">
      <c r="A20" s="48" t="s">
        <v>53</v>
      </c>
      <c r="B20" s="8"/>
      <c r="C20" s="48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4"/>
        <v>0</v>
      </c>
      <c r="P20" s="2">
        <f t="shared" si="5"/>
        <v>0</v>
      </c>
      <c r="Q20" s="19">
        <f t="shared" si="6"/>
        <v>0</v>
      </c>
      <c r="R20" s="6">
        <f t="shared" si="7"/>
        <v>0</v>
      </c>
      <c r="S20" s="19"/>
      <c r="V20" s="19"/>
      <c r="X20" s="43"/>
      <c r="Y20" s="49">
        <v>1</v>
      </c>
    </row>
    <row r="21" spans="1:25">
      <c r="A21" s="48" t="s">
        <v>54</v>
      </c>
      <c r="B21" s="8"/>
      <c r="C21" s="48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4"/>
        <v>0</v>
      </c>
      <c r="P21" s="2">
        <f t="shared" si="5"/>
        <v>0</v>
      </c>
      <c r="Q21" s="19">
        <f t="shared" si="6"/>
        <v>0</v>
      </c>
      <c r="R21" s="6">
        <f t="shared" si="7"/>
        <v>0</v>
      </c>
      <c r="S21" s="19"/>
      <c r="V21" s="19"/>
      <c r="X21" s="43"/>
      <c r="Y21" s="49">
        <v>1</v>
      </c>
    </row>
    <row r="22" spans="1:25">
      <c r="A22" s="48" t="s">
        <v>55</v>
      </c>
      <c r="B22" s="8"/>
      <c r="C22" s="48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4"/>
        <v>0</v>
      </c>
      <c r="P22" s="2">
        <f t="shared" si="5"/>
        <v>0</v>
      </c>
      <c r="Q22" s="19">
        <f t="shared" si="6"/>
        <v>0</v>
      </c>
      <c r="R22" s="6">
        <f t="shared" si="7"/>
        <v>0</v>
      </c>
      <c r="S22" s="19"/>
      <c r="V22" s="19"/>
      <c r="X22" s="43"/>
      <c r="Y22" s="49">
        <v>1</v>
      </c>
    </row>
    <row r="23" spans="1:25">
      <c r="A23" s="48" t="s">
        <v>56</v>
      </c>
      <c r="B23" s="8"/>
      <c r="C23" s="48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4"/>
        <v>0</v>
      </c>
      <c r="P23" s="2">
        <f t="shared" si="5"/>
        <v>0</v>
      </c>
      <c r="Q23" s="19">
        <f t="shared" si="6"/>
        <v>0</v>
      </c>
      <c r="R23" s="6">
        <f t="shared" si="7"/>
        <v>0</v>
      </c>
      <c r="S23" s="19"/>
      <c r="V23" s="19"/>
      <c r="X23" s="43"/>
      <c r="Y23" s="49">
        <v>1</v>
      </c>
    </row>
    <row r="24" spans="1:25">
      <c r="A24" s="48" t="s">
        <v>57</v>
      </c>
      <c r="B24" s="8"/>
      <c r="C24" s="48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4"/>
        <v>0</v>
      </c>
      <c r="P24" s="2">
        <f t="shared" si="5"/>
        <v>0</v>
      </c>
      <c r="Q24" s="19">
        <f t="shared" si="6"/>
        <v>0</v>
      </c>
      <c r="R24" s="6">
        <f t="shared" si="7"/>
        <v>0</v>
      </c>
      <c r="S24" s="19"/>
      <c r="V24" s="19"/>
      <c r="X24" s="43"/>
      <c r="Y24" s="49">
        <v>1</v>
      </c>
    </row>
    <row r="25" spans="1:25">
      <c r="A25" s="48" t="s">
        <v>58</v>
      </c>
      <c r="B25" s="8"/>
      <c r="C25" s="48"/>
      <c r="D25" s="19"/>
      <c r="E25" s="19"/>
      <c r="H25" s="2">
        <f t="shared" si="0"/>
        <v>0</v>
      </c>
      <c r="I25" s="2">
        <f t="shared" si="1"/>
        <v>0</v>
      </c>
      <c r="J25" s="19"/>
      <c r="K25" s="14"/>
      <c r="M25" s="2">
        <f t="shared" si="2"/>
        <v>0</v>
      </c>
      <c r="N25" s="2">
        <f t="shared" si="3"/>
        <v>0</v>
      </c>
      <c r="O25" s="17">
        <f t="shared" si="4"/>
        <v>0</v>
      </c>
      <c r="P25" s="2">
        <f t="shared" si="5"/>
        <v>0</v>
      </c>
      <c r="Q25" s="19">
        <f t="shared" si="6"/>
        <v>0</v>
      </c>
      <c r="R25" s="6">
        <f t="shared" si="7"/>
        <v>0</v>
      </c>
      <c r="S25" s="19"/>
      <c r="V25" s="19"/>
      <c r="X25" s="43"/>
      <c r="Y25" s="49">
        <v>1</v>
      </c>
    </row>
    <row r="26" spans="1:25">
      <c r="A26" s="48" t="s">
        <v>59</v>
      </c>
      <c r="B26" s="8"/>
      <c r="C26" s="48"/>
      <c r="D26" s="19"/>
      <c r="E26" s="19"/>
      <c r="H26" s="2">
        <f t="shared" si="0"/>
        <v>0</v>
      </c>
      <c r="I26" s="2">
        <f t="shared" si="1"/>
        <v>0</v>
      </c>
      <c r="J26" s="19"/>
      <c r="K26" s="14"/>
      <c r="M26" s="2">
        <f t="shared" si="2"/>
        <v>0</v>
      </c>
      <c r="N26" s="2">
        <f t="shared" si="3"/>
        <v>0</v>
      </c>
      <c r="O26" s="17">
        <f t="shared" si="4"/>
        <v>0</v>
      </c>
      <c r="P26" s="2">
        <f t="shared" si="5"/>
        <v>0</v>
      </c>
      <c r="Q26" s="19">
        <f t="shared" si="6"/>
        <v>0</v>
      </c>
      <c r="R26" s="6">
        <f t="shared" si="7"/>
        <v>0</v>
      </c>
      <c r="S26" s="19"/>
      <c r="V26" s="19"/>
      <c r="X26" s="43"/>
      <c r="Y26" s="49">
        <v>1</v>
      </c>
    </row>
    <row r="27" spans="1:25">
      <c r="A27" s="48" t="s">
        <v>60</v>
      </c>
      <c r="B27" s="8"/>
      <c r="C27" s="48"/>
      <c r="D27" s="19"/>
      <c r="E27" s="19"/>
      <c r="H27" s="2">
        <f t="shared" si="0"/>
        <v>0</v>
      </c>
      <c r="I27" s="2">
        <f t="shared" si="1"/>
        <v>0</v>
      </c>
      <c r="J27" s="19"/>
      <c r="K27" s="14"/>
      <c r="M27" s="2">
        <f t="shared" si="2"/>
        <v>0</v>
      </c>
      <c r="N27" s="2">
        <f t="shared" si="3"/>
        <v>0</v>
      </c>
      <c r="O27" s="17">
        <f t="shared" si="4"/>
        <v>0</v>
      </c>
      <c r="P27" s="2">
        <f t="shared" si="5"/>
        <v>0</v>
      </c>
      <c r="Q27" s="19">
        <f t="shared" si="6"/>
        <v>0</v>
      </c>
      <c r="R27" s="6">
        <f t="shared" si="7"/>
        <v>0</v>
      </c>
      <c r="S27" s="19"/>
      <c r="V27" s="19"/>
      <c r="X27" s="43"/>
      <c r="Y27" s="49">
        <v>1</v>
      </c>
    </row>
    <row r="28" spans="1:25">
      <c r="A28" s="48" t="s">
        <v>61</v>
      </c>
      <c r="B28" s="8"/>
      <c r="C28" s="48"/>
      <c r="D28" s="19"/>
      <c r="E28" s="19"/>
      <c r="H28" s="2">
        <f t="shared" si="0"/>
        <v>0</v>
      </c>
      <c r="I28" s="2">
        <f t="shared" si="1"/>
        <v>0</v>
      </c>
      <c r="J28" s="19"/>
      <c r="K28" s="14"/>
      <c r="M28" s="2">
        <f t="shared" si="2"/>
        <v>0</v>
      </c>
      <c r="N28" s="2">
        <f t="shared" si="3"/>
        <v>0</v>
      </c>
      <c r="O28" s="17">
        <f t="shared" si="4"/>
        <v>0</v>
      </c>
      <c r="P28" s="2">
        <f t="shared" si="5"/>
        <v>0</v>
      </c>
      <c r="Q28" s="19">
        <f t="shared" si="6"/>
        <v>0</v>
      </c>
      <c r="R28" s="6">
        <f t="shared" si="7"/>
        <v>0</v>
      </c>
      <c r="S28" s="19"/>
      <c r="V28" s="19"/>
      <c r="X28" s="43"/>
      <c r="Y28" s="49">
        <v>1</v>
      </c>
    </row>
    <row r="29" spans="1:25">
      <c r="A29" s="48" t="s">
        <v>62</v>
      </c>
      <c r="B29" s="8"/>
      <c r="C29" s="48"/>
      <c r="D29" s="19"/>
      <c r="E29" s="19"/>
      <c r="H29" s="2">
        <f t="shared" si="0"/>
        <v>0</v>
      </c>
      <c r="I29" s="2">
        <f t="shared" si="1"/>
        <v>0</v>
      </c>
      <c r="J29" s="19"/>
      <c r="K29" s="14"/>
      <c r="M29" s="2">
        <f t="shared" si="2"/>
        <v>0</v>
      </c>
      <c r="N29" s="2">
        <f t="shared" si="3"/>
        <v>0</v>
      </c>
      <c r="O29" s="17">
        <f t="shared" si="4"/>
        <v>0</v>
      </c>
      <c r="P29" s="2">
        <f t="shared" si="5"/>
        <v>0</v>
      </c>
      <c r="Q29" s="19">
        <f t="shared" si="6"/>
        <v>0</v>
      </c>
      <c r="R29" s="6">
        <f t="shared" si="7"/>
        <v>0</v>
      </c>
      <c r="S29" s="19"/>
      <c r="V29" s="19"/>
      <c r="X29" s="43"/>
      <c r="Y29" s="49">
        <v>1</v>
      </c>
    </row>
    <row r="30" spans="1:25">
      <c r="A30" s="48" t="s">
        <v>63</v>
      </c>
      <c r="B30" s="8"/>
      <c r="C30" s="48"/>
      <c r="D30" s="19"/>
      <c r="E30" s="19"/>
      <c r="H30" s="2">
        <f t="shared" si="0"/>
        <v>0</v>
      </c>
      <c r="I30" s="2">
        <f t="shared" si="1"/>
        <v>0</v>
      </c>
      <c r="J30" s="19"/>
      <c r="K30" s="14"/>
      <c r="M30" s="2">
        <f t="shared" si="2"/>
        <v>0</v>
      </c>
      <c r="N30" s="2">
        <f t="shared" si="3"/>
        <v>0</v>
      </c>
      <c r="O30" s="17">
        <f t="shared" si="4"/>
        <v>0</v>
      </c>
      <c r="P30" s="2">
        <f t="shared" si="5"/>
        <v>0</v>
      </c>
      <c r="Q30" s="19">
        <f t="shared" si="6"/>
        <v>0</v>
      </c>
      <c r="R30" s="6">
        <f t="shared" si="7"/>
        <v>0</v>
      </c>
      <c r="S30" s="19"/>
      <c r="V30" s="19"/>
      <c r="X30" s="43"/>
      <c r="Y30" s="49">
        <v>1</v>
      </c>
    </row>
    <row r="31" spans="1:25">
      <c r="A31" s="48" t="s">
        <v>64</v>
      </c>
      <c r="B31" s="8"/>
      <c r="C31" s="48"/>
      <c r="D31" s="19"/>
      <c r="E31" s="19"/>
      <c r="H31" s="2">
        <f t="shared" si="0"/>
        <v>0</v>
      </c>
      <c r="I31" s="2">
        <f t="shared" si="1"/>
        <v>0</v>
      </c>
      <c r="J31" s="19"/>
      <c r="K31" s="14"/>
      <c r="M31" s="2">
        <f t="shared" si="2"/>
        <v>0</v>
      </c>
      <c r="N31" s="2">
        <f t="shared" si="3"/>
        <v>0</v>
      </c>
      <c r="O31" s="17">
        <f t="shared" si="4"/>
        <v>0</v>
      </c>
      <c r="P31" s="2">
        <f t="shared" si="5"/>
        <v>0</v>
      </c>
      <c r="Q31" s="19">
        <f t="shared" si="6"/>
        <v>0</v>
      </c>
      <c r="R31" s="6">
        <f t="shared" si="7"/>
        <v>0</v>
      </c>
      <c r="S31" s="19"/>
      <c r="V31" s="19"/>
      <c r="X31" s="43"/>
      <c r="Y31" s="49">
        <v>1</v>
      </c>
    </row>
    <row r="32" spans="1:25">
      <c r="A32" s="48" t="s">
        <v>65</v>
      </c>
      <c r="B32" s="8"/>
      <c r="C32" s="48"/>
      <c r="D32" s="19"/>
      <c r="E32" s="19"/>
      <c r="H32" s="2">
        <f t="shared" si="0"/>
        <v>0</v>
      </c>
      <c r="I32" s="2">
        <f t="shared" si="1"/>
        <v>0</v>
      </c>
      <c r="J32" s="19"/>
      <c r="K32" s="14"/>
      <c r="M32" s="2">
        <f t="shared" si="2"/>
        <v>0</v>
      </c>
      <c r="N32" s="2">
        <f t="shared" si="3"/>
        <v>0</v>
      </c>
      <c r="O32" s="17">
        <f t="shared" si="4"/>
        <v>0</v>
      </c>
      <c r="P32" s="2">
        <f t="shared" si="5"/>
        <v>0</v>
      </c>
      <c r="Q32" s="19">
        <f t="shared" si="6"/>
        <v>0</v>
      </c>
      <c r="R32" s="6">
        <f t="shared" si="7"/>
        <v>0</v>
      </c>
      <c r="S32" s="19"/>
      <c r="V32" s="19"/>
      <c r="X32" s="43"/>
      <c r="Y32" s="49">
        <v>1</v>
      </c>
    </row>
    <row r="33" spans="1:25">
      <c r="A33" s="48" t="s">
        <v>66</v>
      </c>
      <c r="B33" s="8"/>
      <c r="C33" s="48"/>
      <c r="D33" s="19"/>
      <c r="E33" s="19"/>
      <c r="H33" s="2">
        <f t="shared" si="0"/>
        <v>0</v>
      </c>
      <c r="I33" s="2">
        <f t="shared" si="1"/>
        <v>0</v>
      </c>
      <c r="J33" s="19"/>
      <c r="K33" s="14"/>
      <c r="M33" s="2">
        <f t="shared" si="2"/>
        <v>0</v>
      </c>
      <c r="N33" s="2">
        <f t="shared" si="3"/>
        <v>0</v>
      </c>
      <c r="O33" s="17">
        <f t="shared" si="4"/>
        <v>0</v>
      </c>
      <c r="P33" s="2">
        <f t="shared" si="5"/>
        <v>0</v>
      </c>
      <c r="Q33" s="19">
        <f t="shared" si="6"/>
        <v>0</v>
      </c>
      <c r="R33" s="6">
        <f t="shared" si="7"/>
        <v>0</v>
      </c>
      <c r="S33" s="19"/>
      <c r="V33" s="19"/>
      <c r="X33" s="43"/>
      <c r="Y33" s="49">
        <v>1</v>
      </c>
    </row>
    <row r="34" spans="1:25">
      <c r="A34" s="48" t="s">
        <v>67</v>
      </c>
      <c r="B34" s="8"/>
      <c r="C34" s="48"/>
      <c r="D34" s="19"/>
      <c r="E34" s="19"/>
      <c r="H34" s="2">
        <f t="shared" si="0"/>
        <v>0</v>
      </c>
      <c r="I34" s="2">
        <f t="shared" si="1"/>
        <v>0</v>
      </c>
      <c r="J34" s="19"/>
      <c r="K34" s="14"/>
      <c r="M34" s="2">
        <f t="shared" si="2"/>
        <v>0</v>
      </c>
      <c r="N34" s="2">
        <f t="shared" si="3"/>
        <v>0</v>
      </c>
      <c r="O34" s="17">
        <f t="shared" si="4"/>
        <v>0</v>
      </c>
      <c r="P34" s="2">
        <f t="shared" si="5"/>
        <v>0</v>
      </c>
      <c r="Q34" s="19">
        <f t="shared" si="6"/>
        <v>0</v>
      </c>
      <c r="R34" s="6">
        <f t="shared" si="7"/>
        <v>0</v>
      </c>
      <c r="S34" s="19"/>
      <c r="V34" s="19"/>
      <c r="X34" s="43"/>
      <c r="Y34" s="49">
        <v>1</v>
      </c>
    </row>
    <row r="35" spans="1:25">
      <c r="S35" s="19"/>
      <c r="V35" s="19"/>
    </row>
    <row r="36" spans="1:25">
      <c r="A36" s="76"/>
      <c r="B36" s="2" t="s">
        <v>20</v>
      </c>
      <c r="E36" s="76"/>
      <c r="F36" s="14">
        <f>SUM(F5:F35)</f>
        <v>0</v>
      </c>
      <c r="G36" s="14">
        <f>SUM(G5:G35)</f>
        <v>0</v>
      </c>
      <c r="H36" s="14">
        <f>SUM(H5:H35)</f>
        <v>0</v>
      </c>
      <c r="I36" s="14">
        <f>SUM(I5:I35)</f>
        <v>0</v>
      </c>
      <c r="J36" s="76"/>
      <c r="K36" s="2">
        <f t="shared" ref="K36:N36" si="8">SUM(K5:K35)</f>
        <v>0</v>
      </c>
      <c r="L36" s="14">
        <f t="shared" si="8"/>
        <v>0</v>
      </c>
      <c r="M36" s="14">
        <f t="shared" si="8"/>
        <v>0</v>
      </c>
      <c r="N36" s="14">
        <f t="shared" si="8"/>
        <v>0</v>
      </c>
      <c r="O36" s="17">
        <f>SUM(O5:O35)</f>
        <v>0</v>
      </c>
      <c r="P36" s="2">
        <f>SUM(P5:P35)</f>
        <v>0</v>
      </c>
      <c r="Q36" s="19">
        <f>SUM(Q5:Q35)</f>
        <v>0</v>
      </c>
      <c r="R36" s="19">
        <f>SUM(R5:R35)</f>
        <v>0</v>
      </c>
      <c r="S36" s="19"/>
      <c r="V36" s="19"/>
    </row>
    <row r="37" spans="1:25">
      <c r="A37" s="76"/>
      <c r="E37" s="76"/>
      <c r="J37" s="76"/>
      <c r="S37" s="19"/>
      <c r="V37" s="19"/>
    </row>
    <row r="38" spans="1:25">
      <c r="A38" s="76"/>
      <c r="E38" s="76"/>
      <c r="I38" s="5" t="s">
        <v>119</v>
      </c>
      <c r="J38" s="10"/>
      <c r="K38" s="77" t="s">
        <v>120</v>
      </c>
      <c r="L38" s="77" t="s">
        <v>28</v>
      </c>
      <c r="M38" s="77" t="s">
        <v>18</v>
      </c>
      <c r="O38" s="21" t="s">
        <v>21</v>
      </c>
      <c r="P38" s="22">
        <f>2000-O36+P36</f>
        <v>2000</v>
      </c>
      <c r="S38" s="19"/>
      <c r="V38" s="19"/>
    </row>
    <row r="39" spans="1:25">
      <c r="A39" s="28"/>
      <c r="B39" s="27"/>
      <c r="E39" s="76"/>
      <c r="I39" t="s">
        <v>121</v>
      </c>
      <c r="J39" s="76"/>
      <c r="K39" s="14">
        <f>F36+K36</f>
        <v>0</v>
      </c>
      <c r="L39" s="14">
        <f>G36+L36</f>
        <v>0</v>
      </c>
      <c r="M39" s="14">
        <f>O36</f>
        <v>0</v>
      </c>
      <c r="O39" s="21" t="s">
        <v>22</v>
      </c>
      <c r="P39" s="23">
        <f>IF(R36=0,0,R36/Q36)</f>
        <v>0</v>
      </c>
      <c r="S39" s="19"/>
      <c r="V39" s="19"/>
    </row>
    <row r="40" spans="1:25">
      <c r="A40" s="76"/>
      <c r="E40" s="76"/>
      <c r="I40" s="78" t="s">
        <v>32</v>
      </c>
      <c r="J40" s="79"/>
      <c r="K40" s="80">
        <f>H36+M36</f>
        <v>0</v>
      </c>
      <c r="L40" s="80">
        <f>I36+N36</f>
        <v>0</v>
      </c>
      <c r="M40" s="80">
        <f>P36</f>
        <v>0</v>
      </c>
      <c r="S40" s="19"/>
      <c r="V40" s="19"/>
    </row>
    <row r="41" spans="1:25">
      <c r="A41" s="122"/>
      <c r="B41" s="122"/>
      <c r="E41" s="76"/>
      <c r="I41" t="s">
        <v>122</v>
      </c>
      <c r="J41" s="76"/>
      <c r="K41" s="14">
        <f>K40-K39</f>
        <v>0</v>
      </c>
      <c r="L41" s="14">
        <f>L40-L39</f>
        <v>0</v>
      </c>
      <c r="M41" s="14">
        <f>M40-M39</f>
        <v>0</v>
      </c>
      <c r="O41" s="21" t="s">
        <v>26</v>
      </c>
      <c r="P41" s="22">
        <f>P38*P39</f>
        <v>0</v>
      </c>
      <c r="S41" s="19"/>
      <c r="V41" s="19"/>
    </row>
    <row r="42" spans="1:25">
      <c r="A42" s="76"/>
      <c r="E42" s="76"/>
      <c r="I42" s="56" t="s">
        <v>123</v>
      </c>
      <c r="J42" s="81"/>
      <c r="K42" s="82">
        <f>K41/MAX(1,K39)</f>
        <v>0</v>
      </c>
      <c r="L42" s="82">
        <f>L41/MAX(1,L39)</f>
        <v>0</v>
      </c>
      <c r="M42" s="82">
        <f>M41/MAX(1,M39)</f>
        <v>0</v>
      </c>
      <c r="S42" s="19"/>
      <c r="V42" s="19"/>
    </row>
    <row r="43" spans="1:25">
      <c r="A43" s="76"/>
      <c r="B43" s="8"/>
      <c r="C43" s="76"/>
      <c r="D43" s="19"/>
      <c r="E43" s="19"/>
      <c r="H43" s="2"/>
      <c r="I43" s="2"/>
      <c r="J43" s="19"/>
      <c r="K43" s="14"/>
      <c r="M43" s="2"/>
      <c r="N43" s="2"/>
      <c r="S43" s="19"/>
      <c r="V43" s="19"/>
      <c r="X43" s="43"/>
      <c r="Y43" s="49"/>
    </row>
    <row r="44" spans="1:25">
      <c r="A44" s="76"/>
      <c r="B44" s="8"/>
      <c r="C44" s="76"/>
      <c r="D44" s="19"/>
      <c r="E44" s="19"/>
      <c r="H44" s="2"/>
      <c r="I44" s="2"/>
      <c r="J44" s="19"/>
      <c r="K44" s="14"/>
      <c r="M44" s="2"/>
      <c r="N44" s="2"/>
      <c r="S44" s="19"/>
      <c r="V44" s="19"/>
      <c r="X44" s="43"/>
      <c r="Y44" s="49"/>
    </row>
    <row r="45" spans="1:25">
      <c r="A45" s="53" t="s">
        <v>68</v>
      </c>
      <c r="E45" s="76"/>
      <c r="J45" s="76"/>
      <c r="N45" s="2"/>
      <c r="S45" s="19"/>
      <c r="V45" s="19"/>
      <c r="X45" s="43"/>
      <c r="Y45" s="49"/>
    </row>
    <row r="46" spans="1:25">
      <c r="A46" s="50"/>
      <c r="B46" s="8"/>
      <c r="C46" s="50"/>
      <c r="D46" s="19"/>
      <c r="E46" s="19"/>
      <c r="H46" s="2"/>
      <c r="I46" s="2"/>
      <c r="J46" s="19"/>
      <c r="K46" s="14"/>
      <c r="M46" s="2"/>
      <c r="N46" s="2"/>
      <c r="S46" s="19"/>
      <c r="V46" s="19"/>
      <c r="X46" s="43"/>
      <c r="Y46" s="49"/>
    </row>
    <row r="47" spans="1:25">
      <c r="S47" s="19"/>
      <c r="V47" s="19"/>
    </row>
    <row r="48" spans="1:25">
      <c r="S48" s="19"/>
      <c r="V48" s="19"/>
    </row>
    <row r="49" spans="1:22">
      <c r="S49" s="19"/>
      <c r="V49" s="19"/>
    </row>
    <row r="50" spans="1:22">
      <c r="A50" s="50"/>
      <c r="E50" s="50"/>
      <c r="J50" s="50"/>
      <c r="K50" s="22" t="s">
        <v>20</v>
      </c>
      <c r="L50" s="21"/>
      <c r="M50" s="21"/>
      <c r="N50" s="21"/>
      <c r="O50" s="54"/>
      <c r="P50" s="22"/>
      <c r="Q50" s="55">
        <f>SUM(Q36:Q49)</f>
        <v>0</v>
      </c>
      <c r="R50" s="55">
        <f>SUM(R36:R49)</f>
        <v>0</v>
      </c>
      <c r="S50" s="19"/>
      <c r="V50" s="19"/>
    </row>
    <row r="51" spans="1:22">
      <c r="S51" s="19"/>
      <c r="V51" s="19"/>
    </row>
    <row r="52" spans="1:22">
      <c r="S52" s="19"/>
      <c r="V52" s="19"/>
    </row>
    <row r="53" spans="1:22">
      <c r="S53" s="19"/>
      <c r="V53" s="19"/>
    </row>
    <row r="54" spans="1:22">
      <c r="S54" s="19"/>
      <c r="V54" s="19"/>
    </row>
    <row r="55" spans="1:22">
      <c r="S55" s="19"/>
      <c r="V55" s="19"/>
    </row>
    <row r="56" spans="1:22">
      <c r="S56" s="19"/>
      <c r="V56" s="19"/>
    </row>
    <row r="57" spans="1:22">
      <c r="S57" s="19"/>
      <c r="V57" s="19"/>
    </row>
    <row r="58" spans="1:22">
      <c r="S58" s="19"/>
      <c r="V58" s="19"/>
    </row>
    <row r="59" spans="1:22">
      <c r="S59" s="19"/>
      <c r="V59" s="19"/>
    </row>
    <row r="60" spans="1:22">
      <c r="S60" s="19"/>
      <c r="V60" s="19"/>
    </row>
    <row r="61" spans="1:22">
      <c r="S61" s="19"/>
      <c r="V61" s="19"/>
    </row>
    <row r="62" spans="1:22">
      <c r="S62" s="19"/>
      <c r="V62" s="19"/>
    </row>
    <row r="63" spans="1:22">
      <c r="S63" s="19"/>
      <c r="V63" s="19"/>
    </row>
    <row r="64" spans="1:22">
      <c r="S64" s="19"/>
      <c r="V64" s="19"/>
    </row>
    <row r="65" spans="19:22">
      <c r="S65" s="19"/>
      <c r="V65" s="19"/>
    </row>
    <row r="66" spans="19:22">
      <c r="S66" s="19"/>
      <c r="V66" s="19"/>
    </row>
    <row r="67" spans="19:22">
      <c r="S67" s="19"/>
      <c r="V67" s="19"/>
    </row>
    <row r="68" spans="19:22">
      <c r="S68" s="19"/>
      <c r="V68" s="19"/>
    </row>
    <row r="69" spans="19:22">
      <c r="S69" s="19"/>
      <c r="V69" s="19"/>
    </row>
    <row r="70" spans="19:22">
      <c r="S70" s="19"/>
      <c r="V70" s="19"/>
    </row>
    <row r="71" spans="19:22">
      <c r="S71" s="19"/>
      <c r="V71" s="19"/>
    </row>
    <row r="72" spans="19:22">
      <c r="S72" s="19"/>
      <c r="V72" s="19"/>
    </row>
    <row r="73" spans="19:22">
      <c r="S73" s="19"/>
      <c r="V73" s="19"/>
    </row>
    <row r="74" spans="19:22">
      <c r="S74" s="19"/>
      <c r="V74" s="19"/>
    </row>
    <row r="75" spans="19:22">
      <c r="S75" s="19"/>
      <c r="V75" s="19"/>
    </row>
    <row r="76" spans="19:22">
      <c r="S76" s="19"/>
      <c r="V76" s="19"/>
    </row>
    <row r="77" spans="19:22">
      <c r="S77" s="19"/>
      <c r="V77" s="19"/>
    </row>
    <row r="78" spans="19:22">
      <c r="S78" s="19"/>
      <c r="V78" s="19"/>
    </row>
    <row r="79" spans="19:22">
      <c r="S79" s="19"/>
      <c r="V79" s="19"/>
    </row>
    <row r="80" spans="19:22">
      <c r="S80" s="19"/>
      <c r="V80" s="19"/>
    </row>
    <row r="81" spans="19:22">
      <c r="S81" s="19"/>
      <c r="V81" s="19"/>
    </row>
    <row r="82" spans="19:22">
      <c r="S82" s="19"/>
      <c r="V82" s="19"/>
    </row>
    <row r="83" spans="19:22">
      <c r="S83" s="19"/>
      <c r="V83" s="19"/>
    </row>
    <row r="84" spans="19:22">
      <c r="S84" s="19"/>
      <c r="V84" s="19"/>
    </row>
    <row r="85" spans="19:22">
      <c r="S85" s="19"/>
      <c r="V85" s="19"/>
    </row>
    <row r="86" spans="19:22">
      <c r="S86" s="19"/>
      <c r="V86" s="19"/>
    </row>
    <row r="87" spans="19:22">
      <c r="S87" s="19"/>
      <c r="V87" s="19"/>
    </row>
    <row r="88" spans="19:22">
      <c r="S88" s="19"/>
      <c r="V88" s="19"/>
    </row>
    <row r="89" spans="19:22">
      <c r="S89" s="19"/>
      <c r="V89" s="19"/>
    </row>
    <row r="90" spans="19:22">
      <c r="S90" s="19"/>
      <c r="V90" s="19"/>
    </row>
    <row r="91" spans="19:22">
      <c r="S91" s="19"/>
      <c r="V91" s="19"/>
    </row>
    <row r="92" spans="19:22">
      <c r="S92" s="19"/>
      <c r="V92" s="19"/>
    </row>
    <row r="93" spans="19:22">
      <c r="S93" s="19"/>
      <c r="V93" s="19"/>
    </row>
    <row r="94" spans="19:22">
      <c r="S94" s="19"/>
      <c r="V94" s="19"/>
    </row>
    <row r="95" spans="19:22">
      <c r="S95" s="19"/>
      <c r="V95" s="19"/>
    </row>
    <row r="96" spans="19:22">
      <c r="S96" s="19"/>
      <c r="V96" s="19"/>
    </row>
    <row r="97" spans="22:22">
      <c r="V97" s="19"/>
    </row>
    <row r="98" spans="22:22">
      <c r="V98" s="19"/>
    </row>
    <row r="99" spans="22:22">
      <c r="V99" s="19"/>
    </row>
    <row r="100" spans="22:22">
      <c r="V100" s="19"/>
    </row>
    <row r="101" spans="22:22">
      <c r="V101" s="19"/>
    </row>
    <row r="102" spans="22:22">
      <c r="V102" s="19"/>
    </row>
    <row r="103" spans="22:22">
      <c r="V103" s="19"/>
    </row>
    <row r="104" spans="22:22">
      <c r="V104" s="19"/>
    </row>
    <row r="105" spans="22:22">
      <c r="V105" s="19"/>
    </row>
    <row r="106" spans="22:22">
      <c r="V106" s="19"/>
    </row>
    <row r="107" spans="22:22">
      <c r="V107" s="19"/>
    </row>
    <row r="108" spans="22:22">
      <c r="V108" s="19"/>
    </row>
    <row r="109" spans="22:22">
      <c r="V109" s="19"/>
    </row>
    <row r="110" spans="22:22">
      <c r="V110" s="19"/>
    </row>
    <row r="111" spans="22:22">
      <c r="V111" s="19"/>
    </row>
    <row r="112" spans="22:22">
      <c r="V112" s="19"/>
    </row>
    <row r="113" spans="22:22">
      <c r="V113" s="19"/>
    </row>
    <row r="114" spans="22:22">
      <c r="V114" s="19"/>
    </row>
    <row r="115" spans="22:22">
      <c r="V115" s="19"/>
    </row>
    <row r="116" spans="22:22">
      <c r="V116" s="19"/>
    </row>
    <row r="117" spans="22:22">
      <c r="V117" s="19"/>
    </row>
    <row r="118" spans="22:22">
      <c r="V118" s="19"/>
    </row>
    <row r="119" spans="22:22">
      <c r="V119" s="19"/>
    </row>
    <row r="120" spans="22:22">
      <c r="V120" s="19"/>
    </row>
    <row r="121" spans="22:22">
      <c r="V121" s="19"/>
    </row>
    <row r="122" spans="22:22">
      <c r="V122" s="19"/>
    </row>
    <row r="123" spans="22:22">
      <c r="V123" s="19"/>
    </row>
    <row r="124" spans="22:22">
      <c r="V124" s="19"/>
    </row>
    <row r="125" spans="22:22">
      <c r="V125" s="19"/>
    </row>
    <row r="126" spans="22:22">
      <c r="V126" s="19"/>
    </row>
    <row r="127" spans="22:22">
      <c r="V127" s="19"/>
    </row>
    <row r="128" spans="22:22">
      <c r="V128" s="19"/>
    </row>
    <row r="129" spans="22:22">
      <c r="V129" s="19"/>
    </row>
    <row r="130" spans="22:22">
      <c r="V130" s="19"/>
    </row>
    <row r="131" spans="22:22">
      <c r="V131" s="19"/>
    </row>
    <row r="132" spans="22:22">
      <c r="V132" s="19"/>
    </row>
    <row r="133" spans="22:22">
      <c r="V133" s="19"/>
    </row>
    <row r="134" spans="22:22">
      <c r="V134" s="19"/>
    </row>
    <row r="135" spans="22:22">
      <c r="V135" s="19"/>
    </row>
    <row r="136" spans="22:22">
      <c r="V136" s="18"/>
    </row>
  </sheetData>
  <mergeCells count="6">
    <mergeCell ref="A41:B41"/>
    <mergeCell ref="V2:W2"/>
    <mergeCell ref="E3:I3"/>
    <mergeCell ref="J3:N3"/>
    <mergeCell ref="S3:U3"/>
    <mergeCell ref="V3:W3"/>
  </mergeCells>
  <conditionalFormatting sqref="K45">
    <cfRule type="cellIs" dxfId="13" priority="14" operator="lessThan">
      <formula>0</formula>
    </cfRule>
  </conditionalFormatting>
  <conditionalFormatting sqref="L45">
    <cfRule type="cellIs" dxfId="12" priority="13" operator="lessThan">
      <formula>0</formula>
    </cfRule>
  </conditionalFormatting>
  <conditionalFormatting sqref="M45">
    <cfRule type="cellIs" dxfId="11" priority="12" operator="lessThan">
      <formula>0</formula>
    </cfRule>
  </conditionalFormatting>
  <conditionalFormatting sqref="K45">
    <cfRule type="cellIs" dxfId="10" priority="11" operator="lessThan">
      <formula>0</formula>
    </cfRule>
  </conditionalFormatting>
  <conditionalFormatting sqref="L45">
    <cfRule type="cellIs" dxfId="9" priority="10" operator="lessThan">
      <formula>0</formula>
    </cfRule>
  </conditionalFormatting>
  <conditionalFormatting sqref="M45">
    <cfRule type="cellIs" dxfId="8" priority="9" operator="lessThan">
      <formula>0</formula>
    </cfRule>
  </conditionalFormatting>
  <conditionalFormatting sqref="K41">
    <cfRule type="cellIs" dxfId="7" priority="8" operator="lessThan">
      <formula>0</formula>
    </cfRule>
  </conditionalFormatting>
  <conditionalFormatting sqref="L41">
    <cfRule type="cellIs" dxfId="6" priority="7" operator="lessThan">
      <formula>0</formula>
    </cfRule>
  </conditionalFormatting>
  <conditionalFormatting sqref="M41">
    <cfRule type="cellIs" dxfId="5" priority="6" operator="lessThan">
      <formula>0</formula>
    </cfRule>
  </conditionalFormatting>
  <conditionalFormatting sqref="K42">
    <cfRule type="cellIs" dxfId="4" priority="5" operator="lessThan">
      <formula>0</formula>
    </cfRule>
  </conditionalFormatting>
  <conditionalFormatting sqref="L42">
    <cfRule type="cellIs" dxfId="3" priority="4" operator="lessThan">
      <formula>0</formula>
    </cfRule>
  </conditionalFormatting>
  <conditionalFormatting sqref="M42">
    <cfRule type="cellIs" dxfId="2" priority="3" operator="lessThan">
      <formula>0</formula>
    </cfRule>
  </conditionalFormatting>
  <conditionalFormatting sqref="L42">
    <cfRule type="cellIs" dxfId="1" priority="2" operator="lessThan">
      <formula>0</formula>
    </cfRule>
  </conditionalFormatting>
  <conditionalFormatting sqref="M42">
    <cfRule type="cellIs" dxfId="0" priority="1" operator="lessThan">
      <formula>0</formula>
    </cfRule>
  </conditionalFormatting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Player Summary</vt:lpstr>
      <vt:lpstr>Buffaloxp</vt:lpstr>
      <vt:lpstr>BillV</vt:lpstr>
      <vt:lpstr>TedCraven</vt:lpstr>
      <vt:lpstr>BarbCraven</vt:lpstr>
      <vt:lpstr>noddub62</vt:lpstr>
      <vt:lpstr>gandalf380</vt:lpstr>
      <vt:lpstr>Boe777</vt:lpstr>
      <vt:lpstr>Jimbob1002</vt:lpstr>
      <vt:lpstr>rmath</vt:lpstr>
      <vt:lpstr>Cycle1</vt:lpstr>
      <vt:lpstr>PKTruckdriver</vt:lpstr>
      <vt:lpstr>Mikesal57</vt:lpstr>
      <vt:lpstr>Midland333</vt:lpstr>
      <vt:lpstr>TigerRose</vt:lpstr>
      <vt:lpstr>Aldensdad</vt:lpstr>
      <vt:lpstr>gfnut</vt:lpstr>
      <vt:lpstr>New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2012-08-01T15:36:25Z</dcterms:modified>
</cp:coreProperties>
</file>