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 tabRatio="876"/>
  </bookViews>
  <sheets>
    <sheet name="Player Summary" sheetId="1" r:id="rId1"/>
    <sheet name="BarbCraven" sheetId="29" r:id="rId2"/>
    <sheet name="DianeM" sheetId="30" r:id="rId3"/>
    <sheet name="Boe777" sheetId="31" r:id="rId4"/>
    <sheet name="Buffaloxp" sheetId="32" r:id="rId5"/>
    <sheet name="gfnut" sheetId="33" r:id="rId6"/>
    <sheet name="noddub62" sheetId="34" r:id="rId7"/>
    <sheet name="gfnut2" sheetId="35" r:id="rId8"/>
    <sheet name="MrBill" sheetId="36" r:id="rId9"/>
    <sheet name="Rmath" sheetId="37" r:id="rId10"/>
    <sheet name="gandalph380" sheetId="38" r:id="rId11"/>
    <sheet name="AldensDad" sheetId="39" r:id="rId12"/>
    <sheet name="TigerRose" sheetId="40" r:id="rId13"/>
    <sheet name="PKTruckdriver1" sheetId="41" r:id="rId14"/>
    <sheet name="BillV" sheetId="42" r:id="rId15"/>
    <sheet name="Midland333" sheetId="43" r:id="rId16"/>
    <sheet name="New" sheetId="6" r:id="rId17"/>
  </sheets>
  <calcPr calcId="145621"/>
</workbook>
</file>

<file path=xl/calcChain.xml><?xml version="1.0" encoding="utf-8"?>
<calcChain xmlns="http://schemas.openxmlformats.org/spreadsheetml/2006/main">
  <c r="O16" i="40" l="1"/>
  <c r="L29" i="43" l="1"/>
  <c r="L26" i="43"/>
  <c r="K26" i="43"/>
  <c r="G26" i="43"/>
  <c r="F26" i="43"/>
  <c r="K29" i="43" s="1"/>
  <c r="Q24" i="43"/>
  <c r="O24" i="43"/>
  <c r="N24" i="43"/>
  <c r="M24" i="43"/>
  <c r="I24" i="43"/>
  <c r="H24" i="43"/>
  <c r="P24" i="43" s="1"/>
  <c r="R24" i="43" s="1"/>
  <c r="Q23" i="43"/>
  <c r="O23" i="43"/>
  <c r="N23" i="43"/>
  <c r="M23" i="43"/>
  <c r="I23" i="43"/>
  <c r="H23" i="43"/>
  <c r="P23" i="43" s="1"/>
  <c r="R23" i="43" s="1"/>
  <c r="Q22" i="43"/>
  <c r="O22" i="43"/>
  <c r="N22" i="43"/>
  <c r="M22" i="43"/>
  <c r="I22" i="43"/>
  <c r="H22" i="43"/>
  <c r="P22" i="43" s="1"/>
  <c r="R22" i="43" s="1"/>
  <c r="Q21" i="43"/>
  <c r="O21" i="43"/>
  <c r="N21" i="43"/>
  <c r="M21" i="43"/>
  <c r="I21" i="43"/>
  <c r="H21" i="43"/>
  <c r="P21" i="43" s="1"/>
  <c r="R21" i="43" s="1"/>
  <c r="Q20" i="43"/>
  <c r="O20" i="43"/>
  <c r="N20" i="43"/>
  <c r="M20" i="43"/>
  <c r="I20" i="43"/>
  <c r="H20" i="43"/>
  <c r="P20" i="43" s="1"/>
  <c r="R20" i="43" s="1"/>
  <c r="Q19" i="43"/>
  <c r="O19" i="43"/>
  <c r="N19" i="43"/>
  <c r="M19" i="43"/>
  <c r="I19" i="43"/>
  <c r="H19" i="43"/>
  <c r="P19" i="43" s="1"/>
  <c r="R19" i="43" s="1"/>
  <c r="Q18" i="43"/>
  <c r="O18" i="43"/>
  <c r="N18" i="43"/>
  <c r="M18" i="43"/>
  <c r="I18" i="43"/>
  <c r="H18" i="43"/>
  <c r="P18" i="43" s="1"/>
  <c r="R18" i="43" s="1"/>
  <c r="Q17" i="43"/>
  <c r="O17" i="43"/>
  <c r="N17" i="43"/>
  <c r="M17" i="43"/>
  <c r="I17" i="43"/>
  <c r="H17" i="43"/>
  <c r="P17" i="43" s="1"/>
  <c r="R17" i="43" s="1"/>
  <c r="Q16" i="43"/>
  <c r="O16" i="43"/>
  <c r="N16" i="43"/>
  <c r="M16" i="43"/>
  <c r="I16" i="43"/>
  <c r="H16" i="43"/>
  <c r="P16" i="43" s="1"/>
  <c r="R16" i="43" s="1"/>
  <c r="Q15" i="43"/>
  <c r="O15" i="43"/>
  <c r="N15" i="43"/>
  <c r="M15" i="43"/>
  <c r="I15" i="43"/>
  <c r="H15" i="43"/>
  <c r="P15" i="43" s="1"/>
  <c r="R15" i="43" s="1"/>
  <c r="Q14" i="43"/>
  <c r="O14" i="43"/>
  <c r="N14" i="43"/>
  <c r="M14" i="43"/>
  <c r="I14" i="43"/>
  <c r="H14" i="43"/>
  <c r="P14" i="43" s="1"/>
  <c r="R14" i="43" s="1"/>
  <c r="Q13" i="43"/>
  <c r="O13" i="43"/>
  <c r="N13" i="43"/>
  <c r="M13" i="43"/>
  <c r="I13" i="43"/>
  <c r="H13" i="43"/>
  <c r="P13" i="43" s="1"/>
  <c r="R13" i="43" s="1"/>
  <c r="Q12" i="43"/>
  <c r="O12" i="43"/>
  <c r="N12" i="43"/>
  <c r="M12" i="43"/>
  <c r="I12" i="43"/>
  <c r="H12" i="43"/>
  <c r="P12" i="43" s="1"/>
  <c r="R12" i="43" s="1"/>
  <c r="Q11" i="43"/>
  <c r="O11" i="43"/>
  <c r="N11" i="43"/>
  <c r="M11" i="43"/>
  <c r="I11" i="43"/>
  <c r="H11" i="43"/>
  <c r="P11" i="43" s="1"/>
  <c r="R11" i="43" s="1"/>
  <c r="Q10" i="43"/>
  <c r="O10" i="43"/>
  <c r="N10" i="43"/>
  <c r="M10" i="43"/>
  <c r="I10" i="43"/>
  <c r="H10" i="43"/>
  <c r="P10" i="43" s="1"/>
  <c r="R10" i="43" s="1"/>
  <c r="Q9" i="43"/>
  <c r="O9" i="43"/>
  <c r="N9" i="43"/>
  <c r="M9" i="43"/>
  <c r="I9" i="43"/>
  <c r="H9" i="43"/>
  <c r="P9" i="43" s="1"/>
  <c r="R9" i="43" s="1"/>
  <c r="Q8" i="43"/>
  <c r="O8" i="43"/>
  <c r="N8" i="43"/>
  <c r="M8" i="43"/>
  <c r="I8" i="43"/>
  <c r="H8" i="43"/>
  <c r="P8" i="43" s="1"/>
  <c r="R8" i="43" s="1"/>
  <c r="Q7" i="43"/>
  <c r="O7" i="43"/>
  <c r="N7" i="43"/>
  <c r="M7" i="43"/>
  <c r="I7" i="43"/>
  <c r="H7" i="43"/>
  <c r="P7" i="43" s="1"/>
  <c r="R7" i="43" s="1"/>
  <c r="Q6" i="43"/>
  <c r="O6" i="43"/>
  <c r="N6" i="43"/>
  <c r="M6" i="43"/>
  <c r="I6" i="43"/>
  <c r="H6" i="43"/>
  <c r="Q5" i="43"/>
  <c r="O5" i="43"/>
  <c r="O26" i="43" s="1"/>
  <c r="N5" i="43"/>
  <c r="N26" i="43" s="1"/>
  <c r="M5" i="43"/>
  <c r="I5" i="43"/>
  <c r="H5" i="43"/>
  <c r="I26" i="43" l="1"/>
  <c r="M26" i="43"/>
  <c r="P6" i="43"/>
  <c r="R6" i="43" s="1"/>
  <c r="Q26" i="43"/>
  <c r="L30" i="43"/>
  <c r="L31" i="43" s="1"/>
  <c r="L32" i="43" s="1"/>
  <c r="P5" i="43"/>
  <c r="M29" i="43"/>
  <c r="H26" i="43"/>
  <c r="K30" i="43" s="1"/>
  <c r="K31" i="43" s="1"/>
  <c r="K32" i="43" s="1"/>
  <c r="Q24" i="41"/>
  <c r="O24" i="41"/>
  <c r="N24" i="41"/>
  <c r="M24" i="41"/>
  <c r="I24" i="41"/>
  <c r="H24" i="41"/>
  <c r="P24" i="41" s="1"/>
  <c r="R24" i="41" s="1"/>
  <c r="L26" i="42"/>
  <c r="L29" i="42" s="1"/>
  <c r="K26" i="42"/>
  <c r="G26" i="42"/>
  <c r="F26" i="42"/>
  <c r="K29" i="42" s="1"/>
  <c r="Q24" i="42"/>
  <c r="O24" i="42"/>
  <c r="N24" i="42"/>
  <c r="M24" i="42"/>
  <c r="I24" i="42"/>
  <c r="H24" i="42"/>
  <c r="P24" i="42" s="1"/>
  <c r="R24" i="42" s="1"/>
  <c r="Q23" i="42"/>
  <c r="O23" i="42"/>
  <c r="N23" i="42"/>
  <c r="M23" i="42"/>
  <c r="I23" i="42"/>
  <c r="H23" i="42"/>
  <c r="P23" i="42" s="1"/>
  <c r="R23" i="42" s="1"/>
  <c r="Q22" i="42"/>
  <c r="O22" i="42"/>
  <c r="N22" i="42"/>
  <c r="M22" i="42"/>
  <c r="I22" i="42"/>
  <c r="H22" i="42"/>
  <c r="P22" i="42" s="1"/>
  <c r="R22" i="42" s="1"/>
  <c r="Q21" i="42"/>
  <c r="O21" i="42"/>
  <c r="N21" i="42"/>
  <c r="M21" i="42"/>
  <c r="I21" i="42"/>
  <c r="H21" i="42"/>
  <c r="P21" i="42" s="1"/>
  <c r="R21" i="42" s="1"/>
  <c r="Q20" i="42"/>
  <c r="O20" i="42"/>
  <c r="N20" i="42"/>
  <c r="M20" i="42"/>
  <c r="I20" i="42"/>
  <c r="H20" i="42"/>
  <c r="P20" i="42" s="1"/>
  <c r="R20" i="42" s="1"/>
  <c r="Q19" i="42"/>
  <c r="O19" i="42"/>
  <c r="N19" i="42"/>
  <c r="M19" i="42"/>
  <c r="I19" i="42"/>
  <c r="H19" i="42"/>
  <c r="P19" i="42" s="1"/>
  <c r="R19" i="42" s="1"/>
  <c r="Q18" i="42"/>
  <c r="O18" i="42"/>
  <c r="N18" i="42"/>
  <c r="M18" i="42"/>
  <c r="I18" i="42"/>
  <c r="H18" i="42"/>
  <c r="P18" i="42" s="1"/>
  <c r="R18" i="42" s="1"/>
  <c r="Q17" i="42"/>
  <c r="O17" i="42"/>
  <c r="N17" i="42"/>
  <c r="M17" i="42"/>
  <c r="I17" i="42"/>
  <c r="H17" i="42"/>
  <c r="P17" i="42" s="1"/>
  <c r="R17" i="42" s="1"/>
  <c r="Q16" i="42"/>
  <c r="O16" i="42"/>
  <c r="N16" i="42"/>
  <c r="M16" i="42"/>
  <c r="I16" i="42"/>
  <c r="H16" i="42"/>
  <c r="P16" i="42" s="1"/>
  <c r="R16" i="42" s="1"/>
  <c r="Q15" i="42"/>
  <c r="O15" i="42"/>
  <c r="N15" i="42"/>
  <c r="M15" i="42"/>
  <c r="I15" i="42"/>
  <c r="H15" i="42"/>
  <c r="P15" i="42" s="1"/>
  <c r="R15" i="42" s="1"/>
  <c r="Q14" i="42"/>
  <c r="O14" i="42"/>
  <c r="N14" i="42"/>
  <c r="M14" i="42"/>
  <c r="I14" i="42"/>
  <c r="H14" i="42"/>
  <c r="P14" i="42" s="1"/>
  <c r="R14" i="42" s="1"/>
  <c r="Q13" i="42"/>
  <c r="O13" i="42"/>
  <c r="N13" i="42"/>
  <c r="M13" i="42"/>
  <c r="I13" i="42"/>
  <c r="H13" i="42"/>
  <c r="P13" i="42" s="1"/>
  <c r="R13" i="42" s="1"/>
  <c r="Q12" i="42"/>
  <c r="O12" i="42"/>
  <c r="N12" i="42"/>
  <c r="M12" i="42"/>
  <c r="I12" i="42"/>
  <c r="H12" i="42"/>
  <c r="P12" i="42" s="1"/>
  <c r="R12" i="42" s="1"/>
  <c r="Q11" i="42"/>
  <c r="O11" i="42"/>
  <c r="N11" i="42"/>
  <c r="M11" i="42"/>
  <c r="I11" i="42"/>
  <c r="H11" i="42"/>
  <c r="P11" i="42" s="1"/>
  <c r="R11" i="42" s="1"/>
  <c r="Q10" i="42"/>
  <c r="O10" i="42"/>
  <c r="N10" i="42"/>
  <c r="M10" i="42"/>
  <c r="I10" i="42"/>
  <c r="H10" i="42"/>
  <c r="P10" i="42" s="1"/>
  <c r="R10" i="42" s="1"/>
  <c r="Q9" i="42"/>
  <c r="O9" i="42"/>
  <c r="N9" i="42"/>
  <c r="M9" i="42"/>
  <c r="I9" i="42"/>
  <c r="H9" i="42"/>
  <c r="P9" i="42" s="1"/>
  <c r="R9" i="42" s="1"/>
  <c r="Q8" i="42"/>
  <c r="O8" i="42"/>
  <c r="N8" i="42"/>
  <c r="M8" i="42"/>
  <c r="I8" i="42"/>
  <c r="H8" i="42"/>
  <c r="P8" i="42" s="1"/>
  <c r="R8" i="42" s="1"/>
  <c r="Q7" i="42"/>
  <c r="O7" i="42"/>
  <c r="N7" i="42"/>
  <c r="M7" i="42"/>
  <c r="I7" i="42"/>
  <c r="H7" i="42"/>
  <c r="P7" i="42" s="1"/>
  <c r="R7" i="42" s="1"/>
  <c r="Q6" i="42"/>
  <c r="O6" i="42"/>
  <c r="N6" i="42"/>
  <c r="M6" i="42"/>
  <c r="I6" i="42"/>
  <c r="H6" i="42"/>
  <c r="Q5" i="42"/>
  <c r="Q26" i="42" s="1"/>
  <c r="O5" i="42"/>
  <c r="O26" i="42" s="1"/>
  <c r="N5" i="42"/>
  <c r="N26" i="42" s="1"/>
  <c r="M5" i="42"/>
  <c r="M26" i="42" s="1"/>
  <c r="I5" i="42"/>
  <c r="I26" i="42" s="1"/>
  <c r="L30" i="42" s="1"/>
  <c r="H5" i="42"/>
  <c r="L26" i="41"/>
  <c r="K26" i="41"/>
  <c r="G26" i="41"/>
  <c r="L29" i="41" s="1"/>
  <c r="F26" i="41"/>
  <c r="K29" i="41" s="1"/>
  <c r="Q23" i="41"/>
  <c r="O23" i="41"/>
  <c r="N23" i="41"/>
  <c r="M23" i="41"/>
  <c r="I23" i="41"/>
  <c r="H23" i="41"/>
  <c r="Q22" i="41"/>
  <c r="O22" i="41"/>
  <c r="N22" i="41"/>
  <c r="M22" i="41"/>
  <c r="I22" i="41"/>
  <c r="H22" i="41"/>
  <c r="Q21" i="41"/>
  <c r="O21" i="41"/>
  <c r="N21" i="41"/>
  <c r="M21" i="41"/>
  <c r="I21" i="41"/>
  <c r="H21" i="41"/>
  <c r="Q20" i="41"/>
  <c r="O20" i="41"/>
  <c r="N20" i="41"/>
  <c r="M20" i="41"/>
  <c r="I20" i="41"/>
  <c r="H20" i="41"/>
  <c r="Q19" i="41"/>
  <c r="O19" i="41"/>
  <c r="N19" i="41"/>
  <c r="M19" i="41"/>
  <c r="I19" i="41"/>
  <c r="H19" i="41"/>
  <c r="Q18" i="41"/>
  <c r="O18" i="41"/>
  <c r="N18" i="41"/>
  <c r="M18" i="41"/>
  <c r="I18" i="41"/>
  <c r="H18" i="41"/>
  <c r="Q17" i="41"/>
  <c r="O17" i="41"/>
  <c r="N17" i="41"/>
  <c r="M17" i="41"/>
  <c r="I17" i="41"/>
  <c r="H17" i="41"/>
  <c r="Q16" i="41"/>
  <c r="O16" i="41"/>
  <c r="N16" i="41"/>
  <c r="M16" i="41"/>
  <c r="I16" i="41"/>
  <c r="H16" i="41"/>
  <c r="Q15" i="41"/>
  <c r="O15" i="41"/>
  <c r="N15" i="41"/>
  <c r="M15" i="41"/>
  <c r="I15" i="41"/>
  <c r="H15" i="41"/>
  <c r="Q14" i="41"/>
  <c r="O14" i="41"/>
  <c r="N14" i="41"/>
  <c r="M14" i="41"/>
  <c r="I14" i="41"/>
  <c r="H14" i="41"/>
  <c r="Q13" i="41"/>
  <c r="O13" i="41"/>
  <c r="N13" i="41"/>
  <c r="M13" i="41"/>
  <c r="I13" i="41"/>
  <c r="H13" i="41"/>
  <c r="Q12" i="41"/>
  <c r="O12" i="41"/>
  <c r="N12" i="41"/>
  <c r="M12" i="41"/>
  <c r="I12" i="41"/>
  <c r="H12" i="41"/>
  <c r="Q11" i="41"/>
  <c r="O11" i="41"/>
  <c r="N11" i="41"/>
  <c r="M11" i="41"/>
  <c r="I11" i="41"/>
  <c r="H11" i="41"/>
  <c r="Q10" i="41"/>
  <c r="O10" i="41"/>
  <c r="N10" i="41"/>
  <c r="M10" i="41"/>
  <c r="I10" i="41"/>
  <c r="H10" i="41"/>
  <c r="Q9" i="41"/>
  <c r="O9" i="41"/>
  <c r="N9" i="41"/>
  <c r="M9" i="41"/>
  <c r="I9" i="41"/>
  <c r="H9" i="41"/>
  <c r="Q8" i="41"/>
  <c r="O8" i="41"/>
  <c r="N8" i="41"/>
  <c r="M8" i="41"/>
  <c r="I8" i="41"/>
  <c r="H8" i="41"/>
  <c r="Q7" i="41"/>
  <c r="O7" i="41"/>
  <c r="N7" i="41"/>
  <c r="M7" i="41"/>
  <c r="I7" i="41"/>
  <c r="H7" i="41"/>
  <c r="Q6" i="41"/>
  <c r="O6" i="41"/>
  <c r="N6" i="41"/>
  <c r="M6" i="41"/>
  <c r="I6" i="41"/>
  <c r="H6" i="41"/>
  <c r="Q5" i="41"/>
  <c r="O5" i="41"/>
  <c r="N5" i="41"/>
  <c r="M5" i="41"/>
  <c r="I5" i="41"/>
  <c r="H5" i="41"/>
  <c r="P6" i="42" l="1"/>
  <c r="R6" i="42" s="1"/>
  <c r="P26" i="43"/>
  <c r="P28" i="43" s="1"/>
  <c r="R5" i="43"/>
  <c r="R26" i="43" s="1"/>
  <c r="P29" i="43" s="1"/>
  <c r="P22" i="41"/>
  <c r="R22" i="41" s="1"/>
  <c r="P20" i="41"/>
  <c r="R20" i="41" s="1"/>
  <c r="P23" i="41"/>
  <c r="R23" i="41" s="1"/>
  <c r="P21" i="41"/>
  <c r="R21" i="41" s="1"/>
  <c r="P19" i="41"/>
  <c r="R19" i="41" s="1"/>
  <c r="P18" i="41"/>
  <c r="R18" i="41" s="1"/>
  <c r="P17" i="41"/>
  <c r="R17" i="41" s="1"/>
  <c r="P16" i="41"/>
  <c r="R16" i="41" s="1"/>
  <c r="L31" i="42"/>
  <c r="L32" i="42" s="1"/>
  <c r="P5" i="42"/>
  <c r="P26" i="42" s="1"/>
  <c r="M29" i="42"/>
  <c r="H26" i="42"/>
  <c r="K30" i="42" s="1"/>
  <c r="K31" i="42" s="1"/>
  <c r="K32" i="42" s="1"/>
  <c r="N26" i="41"/>
  <c r="P15" i="41"/>
  <c r="O26" i="41"/>
  <c r="M29" i="41" s="1"/>
  <c r="R15" i="41"/>
  <c r="P14" i="41"/>
  <c r="R14" i="41" s="1"/>
  <c r="P13" i="41"/>
  <c r="R13" i="41" s="1"/>
  <c r="P12" i="41"/>
  <c r="R12" i="41" s="1"/>
  <c r="P11" i="41"/>
  <c r="R11" i="41" s="1"/>
  <c r="P10" i="41"/>
  <c r="R10" i="41" s="1"/>
  <c r="P9" i="41"/>
  <c r="R9" i="41" s="1"/>
  <c r="Q26" i="41"/>
  <c r="M26" i="41"/>
  <c r="I26" i="41"/>
  <c r="P8" i="41"/>
  <c r="R8" i="41" s="1"/>
  <c r="P7" i="41"/>
  <c r="R7" i="41" s="1"/>
  <c r="P6" i="41"/>
  <c r="R6" i="41" s="1"/>
  <c r="P5" i="41"/>
  <c r="H26" i="41"/>
  <c r="L26" i="40"/>
  <c r="K26" i="40"/>
  <c r="G26" i="40"/>
  <c r="L29" i="40" s="1"/>
  <c r="F26" i="40"/>
  <c r="K29" i="40" s="1"/>
  <c r="Q24" i="40"/>
  <c r="O24" i="40"/>
  <c r="N24" i="40"/>
  <c r="M24" i="40"/>
  <c r="I24" i="40"/>
  <c r="P24" i="40" s="1"/>
  <c r="R24" i="40" s="1"/>
  <c r="H24" i="40"/>
  <c r="Q23" i="40"/>
  <c r="O23" i="40"/>
  <c r="N23" i="40"/>
  <c r="M23" i="40"/>
  <c r="I23" i="40"/>
  <c r="P23" i="40" s="1"/>
  <c r="R23" i="40" s="1"/>
  <c r="H23" i="40"/>
  <c r="Q22" i="40"/>
  <c r="O22" i="40"/>
  <c r="N22" i="40"/>
  <c r="M22" i="40"/>
  <c r="I22" i="40"/>
  <c r="P22" i="40" s="1"/>
  <c r="R22" i="40" s="1"/>
  <c r="H22" i="40"/>
  <c r="Q21" i="40"/>
  <c r="O21" i="40"/>
  <c r="N21" i="40"/>
  <c r="M21" i="40"/>
  <c r="I21" i="40"/>
  <c r="P21" i="40" s="1"/>
  <c r="R21" i="40" s="1"/>
  <c r="H21" i="40"/>
  <c r="Q20" i="40"/>
  <c r="O20" i="40"/>
  <c r="N20" i="40"/>
  <c r="M20" i="40"/>
  <c r="I20" i="40"/>
  <c r="P20" i="40" s="1"/>
  <c r="R20" i="40" s="1"/>
  <c r="H20" i="40"/>
  <c r="Q19" i="40"/>
  <c r="O19" i="40"/>
  <c r="N19" i="40"/>
  <c r="M19" i="40"/>
  <c r="I19" i="40"/>
  <c r="P19" i="40" s="1"/>
  <c r="R19" i="40" s="1"/>
  <c r="H19" i="40"/>
  <c r="Q18" i="40"/>
  <c r="O18" i="40"/>
  <c r="N18" i="40"/>
  <c r="M18" i="40"/>
  <c r="I18" i="40"/>
  <c r="H18" i="40"/>
  <c r="Q17" i="40"/>
  <c r="O17" i="40"/>
  <c r="N17" i="40"/>
  <c r="M17" i="40"/>
  <c r="I17" i="40"/>
  <c r="H17" i="40"/>
  <c r="Q16" i="40"/>
  <c r="N16" i="40"/>
  <c r="M16" i="40"/>
  <c r="I16" i="40"/>
  <c r="H16" i="40"/>
  <c r="Q15" i="40"/>
  <c r="O15" i="40"/>
  <c r="N15" i="40"/>
  <c r="M15" i="40"/>
  <c r="I15" i="40"/>
  <c r="H15" i="40"/>
  <c r="Q14" i="40"/>
  <c r="O14" i="40"/>
  <c r="N14" i="40"/>
  <c r="M14" i="40"/>
  <c r="I14" i="40"/>
  <c r="H14" i="40"/>
  <c r="Q13" i="40"/>
  <c r="O13" i="40"/>
  <c r="N13" i="40"/>
  <c r="M13" i="40"/>
  <c r="I13" i="40"/>
  <c r="H13" i="40"/>
  <c r="Q12" i="40"/>
  <c r="O12" i="40"/>
  <c r="N12" i="40"/>
  <c r="M12" i="40"/>
  <c r="I12" i="40"/>
  <c r="H12" i="40"/>
  <c r="Q11" i="40"/>
  <c r="O11" i="40"/>
  <c r="N11" i="40"/>
  <c r="M11" i="40"/>
  <c r="I11" i="40"/>
  <c r="H11" i="40"/>
  <c r="Q10" i="40"/>
  <c r="O10" i="40"/>
  <c r="N10" i="40"/>
  <c r="M10" i="40"/>
  <c r="I10" i="40"/>
  <c r="H10" i="40"/>
  <c r="Q9" i="40"/>
  <c r="O9" i="40"/>
  <c r="N9" i="40"/>
  <c r="M9" i="40"/>
  <c r="I9" i="40"/>
  <c r="H9" i="40"/>
  <c r="Q8" i="40"/>
  <c r="O8" i="40"/>
  <c r="N8" i="40"/>
  <c r="M8" i="40"/>
  <c r="I8" i="40"/>
  <c r="H8" i="40"/>
  <c r="Q7" i="40"/>
  <c r="O7" i="40"/>
  <c r="N7" i="40"/>
  <c r="M7" i="40"/>
  <c r="I7" i="40"/>
  <c r="H7" i="40"/>
  <c r="Q6" i="40"/>
  <c r="O6" i="40"/>
  <c r="N6" i="40"/>
  <c r="M6" i="40"/>
  <c r="I6" i="40"/>
  <c r="H6" i="40"/>
  <c r="Q5" i="40"/>
  <c r="Q26" i="40" s="1"/>
  <c r="O5" i="40"/>
  <c r="O26" i="40" s="1"/>
  <c r="N5" i="40"/>
  <c r="M5" i="40"/>
  <c r="M26" i="40" s="1"/>
  <c r="I5" i="40"/>
  <c r="H5" i="40"/>
  <c r="L26" i="39"/>
  <c r="K26" i="39"/>
  <c r="G26" i="39"/>
  <c r="L29" i="39" s="1"/>
  <c r="F26" i="39"/>
  <c r="Q24" i="39"/>
  <c r="O24" i="39"/>
  <c r="N24" i="39"/>
  <c r="M24" i="39"/>
  <c r="I24" i="39"/>
  <c r="H24" i="39"/>
  <c r="P24" i="39" s="1"/>
  <c r="R24" i="39" s="1"/>
  <c r="Q23" i="39"/>
  <c r="O23" i="39"/>
  <c r="N23" i="39"/>
  <c r="M23" i="39"/>
  <c r="I23" i="39"/>
  <c r="H23" i="39"/>
  <c r="P23" i="39" s="1"/>
  <c r="R23" i="39" s="1"/>
  <c r="Q22" i="39"/>
  <c r="O22" i="39"/>
  <c r="N22" i="39"/>
  <c r="M22" i="39"/>
  <c r="I22" i="39"/>
  <c r="H22" i="39"/>
  <c r="P22" i="39" s="1"/>
  <c r="R22" i="39" s="1"/>
  <c r="Q21" i="39"/>
  <c r="O21" i="39"/>
  <c r="N21" i="39"/>
  <c r="M21" i="39"/>
  <c r="I21" i="39"/>
  <c r="H21" i="39"/>
  <c r="P21" i="39" s="1"/>
  <c r="R21" i="39" s="1"/>
  <c r="Q20" i="39"/>
  <c r="O20" i="39"/>
  <c r="N20" i="39"/>
  <c r="M20" i="39"/>
  <c r="I20" i="39"/>
  <c r="H20" i="39"/>
  <c r="P20" i="39" s="1"/>
  <c r="R20" i="39" s="1"/>
  <c r="Q19" i="39"/>
  <c r="O19" i="39"/>
  <c r="N19" i="39"/>
  <c r="M19" i="39"/>
  <c r="I19" i="39"/>
  <c r="H19" i="39"/>
  <c r="P19" i="39" s="1"/>
  <c r="R19" i="39" s="1"/>
  <c r="Q18" i="39"/>
  <c r="O18" i="39"/>
  <c r="N18" i="39"/>
  <c r="M18" i="39"/>
  <c r="I18" i="39"/>
  <c r="H18" i="39"/>
  <c r="Q17" i="39"/>
  <c r="O17" i="39"/>
  <c r="N17" i="39"/>
  <c r="M17" i="39"/>
  <c r="I17" i="39"/>
  <c r="H17" i="39"/>
  <c r="Q16" i="39"/>
  <c r="O16" i="39"/>
  <c r="N16" i="39"/>
  <c r="M16" i="39"/>
  <c r="I16" i="39"/>
  <c r="H16" i="39"/>
  <c r="Q15" i="39"/>
  <c r="O15" i="39"/>
  <c r="N15" i="39"/>
  <c r="M15" i="39"/>
  <c r="I15" i="39"/>
  <c r="H15" i="39"/>
  <c r="Q14" i="39"/>
  <c r="O14" i="39"/>
  <c r="N14" i="39"/>
  <c r="M14" i="39"/>
  <c r="I14" i="39"/>
  <c r="H14" i="39"/>
  <c r="Q13" i="39"/>
  <c r="O13" i="39"/>
  <c r="N13" i="39"/>
  <c r="M13" i="39"/>
  <c r="I13" i="39"/>
  <c r="H13" i="39"/>
  <c r="Q12" i="39"/>
  <c r="O12" i="39"/>
  <c r="N12" i="39"/>
  <c r="M12" i="39"/>
  <c r="I12" i="39"/>
  <c r="H12" i="39"/>
  <c r="Q11" i="39"/>
  <c r="O11" i="39"/>
  <c r="N11" i="39"/>
  <c r="M11" i="39"/>
  <c r="I11" i="39"/>
  <c r="H11" i="39"/>
  <c r="Q10" i="39"/>
  <c r="O10" i="39"/>
  <c r="N10" i="39"/>
  <c r="M10" i="39"/>
  <c r="I10" i="39"/>
  <c r="H10" i="39"/>
  <c r="Q9" i="39"/>
  <c r="O9" i="39"/>
  <c r="N9" i="39"/>
  <c r="M9" i="39"/>
  <c r="I9" i="39"/>
  <c r="H9" i="39"/>
  <c r="Q8" i="39"/>
  <c r="O8" i="39"/>
  <c r="N8" i="39"/>
  <c r="M8" i="39"/>
  <c r="I8" i="39"/>
  <c r="H8" i="39"/>
  <c r="Q7" i="39"/>
  <c r="O7" i="39"/>
  <c r="N7" i="39"/>
  <c r="M7" i="39"/>
  <c r="I7" i="39"/>
  <c r="H7" i="39"/>
  <c r="Q6" i="39"/>
  <c r="O6" i="39"/>
  <c r="N6" i="39"/>
  <c r="M6" i="39"/>
  <c r="I6" i="39"/>
  <c r="H6" i="39"/>
  <c r="Q5" i="39"/>
  <c r="O5" i="39"/>
  <c r="N5" i="39"/>
  <c r="M5" i="39"/>
  <c r="I5" i="39"/>
  <c r="H5" i="39"/>
  <c r="L29" i="38"/>
  <c r="L26" i="38"/>
  <c r="K26" i="38"/>
  <c r="G26" i="38"/>
  <c r="F26" i="38"/>
  <c r="Q24" i="38"/>
  <c r="O24" i="38"/>
  <c r="N24" i="38"/>
  <c r="M24" i="38"/>
  <c r="I24" i="38"/>
  <c r="H24" i="38"/>
  <c r="P24" i="38" s="1"/>
  <c r="R24" i="38" s="1"/>
  <c r="Q23" i="38"/>
  <c r="O23" i="38"/>
  <c r="N23" i="38"/>
  <c r="M23" i="38"/>
  <c r="I23" i="38"/>
  <c r="H23" i="38"/>
  <c r="P23" i="38" s="1"/>
  <c r="R23" i="38" s="1"/>
  <c r="Q22" i="38"/>
  <c r="O22" i="38"/>
  <c r="N22" i="38"/>
  <c r="M22" i="38"/>
  <c r="I22" i="38"/>
  <c r="H22" i="38"/>
  <c r="P22" i="38" s="1"/>
  <c r="R22" i="38" s="1"/>
  <c r="Q21" i="38"/>
  <c r="O21" i="38"/>
  <c r="N21" i="38"/>
  <c r="M21" i="38"/>
  <c r="I21" i="38"/>
  <c r="H21" i="38"/>
  <c r="P21" i="38" s="1"/>
  <c r="R21" i="38" s="1"/>
  <c r="Q20" i="38"/>
  <c r="O20" i="38"/>
  <c r="N20" i="38"/>
  <c r="M20" i="38"/>
  <c r="I20" i="38"/>
  <c r="H20" i="38"/>
  <c r="P20" i="38" s="1"/>
  <c r="R20" i="38" s="1"/>
  <c r="Q19" i="38"/>
  <c r="O19" i="38"/>
  <c r="N19" i="38"/>
  <c r="M19" i="38"/>
  <c r="I19" i="38"/>
  <c r="H19" i="38"/>
  <c r="P19" i="38" s="1"/>
  <c r="R19" i="38" s="1"/>
  <c r="Q18" i="38"/>
  <c r="O18" i="38"/>
  <c r="N18" i="38"/>
  <c r="M18" i="38"/>
  <c r="I18" i="38"/>
  <c r="H18" i="38"/>
  <c r="P18" i="38" s="1"/>
  <c r="R18" i="38" s="1"/>
  <c r="Q17" i="38"/>
  <c r="O17" i="38"/>
  <c r="N17" i="38"/>
  <c r="M17" i="38"/>
  <c r="I17" i="38"/>
  <c r="H17" i="38"/>
  <c r="P17" i="38" s="1"/>
  <c r="R17" i="38" s="1"/>
  <c r="Q16" i="38"/>
  <c r="O16" i="38"/>
  <c r="N16" i="38"/>
  <c r="M16" i="38"/>
  <c r="I16" i="38"/>
  <c r="H16" i="38"/>
  <c r="P16" i="38" s="1"/>
  <c r="R16" i="38" s="1"/>
  <c r="Q15" i="38"/>
  <c r="O15" i="38"/>
  <c r="N15" i="38"/>
  <c r="M15" i="38"/>
  <c r="I15" i="38"/>
  <c r="H15" i="38"/>
  <c r="P15" i="38" s="1"/>
  <c r="R15" i="38" s="1"/>
  <c r="Q14" i="38"/>
  <c r="O14" i="38"/>
  <c r="N14" i="38"/>
  <c r="M14" i="38"/>
  <c r="I14" i="38"/>
  <c r="H14" i="38"/>
  <c r="P14" i="38" s="1"/>
  <c r="R14" i="38" s="1"/>
  <c r="Q13" i="38"/>
  <c r="O13" i="38"/>
  <c r="N13" i="38"/>
  <c r="M13" i="38"/>
  <c r="I13" i="38"/>
  <c r="H13" i="38"/>
  <c r="P13" i="38" s="1"/>
  <c r="R13" i="38" s="1"/>
  <c r="Q12" i="38"/>
  <c r="O12" i="38"/>
  <c r="N12" i="38"/>
  <c r="M12" i="38"/>
  <c r="I12" i="38"/>
  <c r="H12" i="38"/>
  <c r="P12" i="38" s="1"/>
  <c r="R12" i="38" s="1"/>
  <c r="Q11" i="38"/>
  <c r="O11" i="38"/>
  <c r="N11" i="38"/>
  <c r="M11" i="38"/>
  <c r="I11" i="38"/>
  <c r="H11" i="38"/>
  <c r="P11" i="38" s="1"/>
  <c r="R11" i="38" s="1"/>
  <c r="Q10" i="38"/>
  <c r="O10" i="38"/>
  <c r="N10" i="38"/>
  <c r="M10" i="38"/>
  <c r="I10" i="38"/>
  <c r="H10" i="38"/>
  <c r="P10" i="38" s="1"/>
  <c r="R10" i="38" s="1"/>
  <c r="Q9" i="38"/>
  <c r="O9" i="38"/>
  <c r="N9" i="38"/>
  <c r="M9" i="38"/>
  <c r="I9" i="38"/>
  <c r="H9" i="38"/>
  <c r="P9" i="38" s="1"/>
  <c r="R9" i="38" s="1"/>
  <c r="Q8" i="38"/>
  <c r="O8" i="38"/>
  <c r="N8" i="38"/>
  <c r="M8" i="38"/>
  <c r="I8" i="38"/>
  <c r="H8" i="38"/>
  <c r="Q7" i="38"/>
  <c r="O7" i="38"/>
  <c r="N7" i="38"/>
  <c r="M7" i="38"/>
  <c r="I7" i="38"/>
  <c r="H7" i="38"/>
  <c r="Q6" i="38"/>
  <c r="O6" i="38"/>
  <c r="N6" i="38"/>
  <c r="M6" i="38"/>
  <c r="I6" i="38"/>
  <c r="H6" i="38"/>
  <c r="Q5" i="38"/>
  <c r="Q26" i="38" s="1"/>
  <c r="O5" i="38"/>
  <c r="N5" i="38"/>
  <c r="M5" i="38"/>
  <c r="I5" i="38"/>
  <c r="H5" i="38"/>
  <c r="P18" i="39" l="1"/>
  <c r="R18" i="39" s="1"/>
  <c r="K29" i="39"/>
  <c r="P17" i="39"/>
  <c r="R17" i="39" s="1"/>
  <c r="M30" i="43"/>
  <c r="M31" i="43" s="1"/>
  <c r="M32" i="43" s="1"/>
  <c r="I26" i="38"/>
  <c r="P8" i="38"/>
  <c r="R8" i="38" s="1"/>
  <c r="N26" i="38"/>
  <c r="L30" i="38" s="1"/>
  <c r="L31" i="38" s="1"/>
  <c r="L32" i="38" s="1"/>
  <c r="M26" i="38"/>
  <c r="P7" i="38"/>
  <c r="R7" i="38" s="1"/>
  <c r="P30" i="43"/>
  <c r="P32" i="43" s="1"/>
  <c r="P18" i="40"/>
  <c r="R18" i="40" s="1"/>
  <c r="N26" i="40"/>
  <c r="P17" i="40"/>
  <c r="R17" i="40" s="1"/>
  <c r="P6" i="38"/>
  <c r="O26" i="38"/>
  <c r="M29" i="38" s="1"/>
  <c r="R6" i="38"/>
  <c r="P16" i="39"/>
  <c r="R16" i="39" s="1"/>
  <c r="P15" i="39"/>
  <c r="R15" i="39" s="1"/>
  <c r="P14" i="39"/>
  <c r="R14" i="39" s="1"/>
  <c r="P13" i="39"/>
  <c r="R13" i="39" s="1"/>
  <c r="P12" i="39"/>
  <c r="R12" i="39" s="1"/>
  <c r="P11" i="39"/>
  <c r="R11" i="39" s="1"/>
  <c r="P16" i="40"/>
  <c r="R16" i="40" s="1"/>
  <c r="P15" i="40"/>
  <c r="R15" i="40" s="1"/>
  <c r="L30" i="41"/>
  <c r="L31" i="41" s="1"/>
  <c r="L32" i="41" s="1"/>
  <c r="R5" i="42"/>
  <c r="R26" i="42" s="1"/>
  <c r="P29" i="42" s="1"/>
  <c r="M30" i="42"/>
  <c r="P28" i="42"/>
  <c r="M31" i="42"/>
  <c r="M32" i="42" s="1"/>
  <c r="P9" i="39"/>
  <c r="R9" i="39" s="1"/>
  <c r="N26" i="39"/>
  <c r="P10" i="39"/>
  <c r="R10" i="39" s="1"/>
  <c r="K30" i="41"/>
  <c r="K31" i="41" s="1"/>
  <c r="K32" i="41" s="1"/>
  <c r="P26" i="41"/>
  <c r="P28" i="41" s="1"/>
  <c r="R5" i="41"/>
  <c r="R26" i="41" s="1"/>
  <c r="P29" i="41" s="1"/>
  <c r="P14" i="40"/>
  <c r="R14" i="40" s="1"/>
  <c r="P13" i="40"/>
  <c r="R13" i="40" s="1"/>
  <c r="P12" i="40"/>
  <c r="R12" i="40" s="1"/>
  <c r="P11" i="40"/>
  <c r="R11" i="40" s="1"/>
  <c r="P8" i="39"/>
  <c r="R8" i="39" s="1"/>
  <c r="M26" i="39"/>
  <c r="P7" i="39"/>
  <c r="R7" i="39" s="1"/>
  <c r="Q26" i="39"/>
  <c r="P10" i="40"/>
  <c r="R10" i="40" s="1"/>
  <c r="H26" i="40"/>
  <c r="K30" i="40" s="1"/>
  <c r="K31" i="40" s="1"/>
  <c r="K32" i="40" s="1"/>
  <c r="P9" i="40"/>
  <c r="R9" i="40" s="1"/>
  <c r="P8" i="40"/>
  <c r="R8" i="40" s="1"/>
  <c r="P7" i="40"/>
  <c r="R7" i="40" s="1"/>
  <c r="I26" i="40"/>
  <c r="P6" i="40"/>
  <c r="R6" i="40" s="1"/>
  <c r="M29" i="40"/>
  <c r="P5" i="40"/>
  <c r="I26" i="39"/>
  <c r="L30" i="39" s="1"/>
  <c r="L31" i="39" s="1"/>
  <c r="L32" i="39" s="1"/>
  <c r="O26" i="39"/>
  <c r="M29" i="39" s="1"/>
  <c r="P6" i="39"/>
  <c r="R6" i="39" s="1"/>
  <c r="P5" i="39"/>
  <c r="H26" i="39"/>
  <c r="K30" i="39" s="1"/>
  <c r="K31" i="39" s="1"/>
  <c r="K32" i="39" s="1"/>
  <c r="K29" i="38"/>
  <c r="P5" i="38"/>
  <c r="H26" i="38"/>
  <c r="L26" i="37"/>
  <c r="K26" i="37"/>
  <c r="G26" i="37"/>
  <c r="L29" i="37" s="1"/>
  <c r="F26" i="37"/>
  <c r="Q24" i="37"/>
  <c r="O24" i="37"/>
  <c r="N24" i="37"/>
  <c r="M24" i="37"/>
  <c r="I24" i="37"/>
  <c r="H24" i="37"/>
  <c r="P24" i="37" s="1"/>
  <c r="R24" i="37" s="1"/>
  <c r="Q23" i="37"/>
  <c r="O23" i="37"/>
  <c r="N23" i="37"/>
  <c r="M23" i="37"/>
  <c r="I23" i="37"/>
  <c r="H23" i="37"/>
  <c r="P23" i="37" s="1"/>
  <c r="R23" i="37" s="1"/>
  <c r="Q22" i="37"/>
  <c r="O22" i="37"/>
  <c r="N22" i="37"/>
  <c r="M22" i="37"/>
  <c r="I22" i="37"/>
  <c r="H22" i="37"/>
  <c r="P22" i="37" s="1"/>
  <c r="R22" i="37" s="1"/>
  <c r="Q21" i="37"/>
  <c r="O21" i="37"/>
  <c r="N21" i="37"/>
  <c r="M21" i="37"/>
  <c r="I21" i="37"/>
  <c r="H21" i="37"/>
  <c r="P21" i="37" s="1"/>
  <c r="R21" i="37" s="1"/>
  <c r="Q20" i="37"/>
  <c r="O20" i="37"/>
  <c r="N20" i="37"/>
  <c r="M20" i="37"/>
  <c r="I20" i="37"/>
  <c r="H20" i="37"/>
  <c r="P20" i="37" s="1"/>
  <c r="R20" i="37" s="1"/>
  <c r="Q19" i="37"/>
  <c r="O19" i="37"/>
  <c r="N19" i="37"/>
  <c r="M19" i="37"/>
  <c r="I19" i="37"/>
  <c r="H19" i="37"/>
  <c r="P19" i="37" s="1"/>
  <c r="R19" i="37" s="1"/>
  <c r="Q18" i="37"/>
  <c r="O18" i="37"/>
  <c r="N18" i="37"/>
  <c r="M18" i="37"/>
  <c r="I18" i="37"/>
  <c r="H18" i="37"/>
  <c r="P18" i="37" s="1"/>
  <c r="R18" i="37" s="1"/>
  <c r="Q17" i="37"/>
  <c r="O17" i="37"/>
  <c r="N17" i="37"/>
  <c r="M17" i="37"/>
  <c r="I17" i="37"/>
  <c r="H17" i="37"/>
  <c r="P17" i="37" s="1"/>
  <c r="R17" i="37" s="1"/>
  <c r="Q16" i="37"/>
  <c r="O16" i="37"/>
  <c r="N16" i="37"/>
  <c r="M16" i="37"/>
  <c r="I16" i="37"/>
  <c r="H16" i="37"/>
  <c r="P16" i="37" s="1"/>
  <c r="R16" i="37" s="1"/>
  <c r="Q15" i="37"/>
  <c r="O15" i="37"/>
  <c r="N15" i="37"/>
  <c r="M15" i="37"/>
  <c r="I15" i="37"/>
  <c r="H15" i="37"/>
  <c r="P15" i="37" s="1"/>
  <c r="R15" i="37" s="1"/>
  <c r="Q14" i="37"/>
  <c r="O14" i="37"/>
  <c r="N14" i="37"/>
  <c r="M14" i="37"/>
  <c r="I14" i="37"/>
  <c r="H14" i="37"/>
  <c r="P14" i="37" s="1"/>
  <c r="R14" i="37" s="1"/>
  <c r="Q13" i="37"/>
  <c r="O13" i="37"/>
  <c r="N13" i="37"/>
  <c r="M13" i="37"/>
  <c r="I13" i="37"/>
  <c r="H13" i="37"/>
  <c r="P13" i="37" s="1"/>
  <c r="R13" i="37" s="1"/>
  <c r="Q12" i="37"/>
  <c r="O12" i="37"/>
  <c r="N12" i="37"/>
  <c r="M12" i="37"/>
  <c r="I12" i="37"/>
  <c r="H12" i="37"/>
  <c r="P12" i="37" s="1"/>
  <c r="R12" i="37" s="1"/>
  <c r="Q11" i="37"/>
  <c r="O11" i="37"/>
  <c r="N11" i="37"/>
  <c r="M11" i="37"/>
  <c r="I11" i="37"/>
  <c r="H11" i="37"/>
  <c r="P11" i="37" s="1"/>
  <c r="R11" i="37" s="1"/>
  <c r="Q10" i="37"/>
  <c r="O10" i="37"/>
  <c r="N10" i="37"/>
  <c r="M10" i="37"/>
  <c r="I10" i="37"/>
  <c r="H10" i="37"/>
  <c r="P10" i="37" s="1"/>
  <c r="R10" i="37" s="1"/>
  <c r="Q9" i="37"/>
  <c r="O9" i="37"/>
  <c r="N9" i="37"/>
  <c r="M9" i="37"/>
  <c r="I9" i="37"/>
  <c r="H9" i="37"/>
  <c r="P9" i="37" s="1"/>
  <c r="R9" i="37" s="1"/>
  <c r="Q8" i="37"/>
  <c r="O8" i="37"/>
  <c r="N8" i="37"/>
  <c r="M8" i="37"/>
  <c r="I8" i="37"/>
  <c r="H8" i="37"/>
  <c r="P8" i="37" s="1"/>
  <c r="R8" i="37" s="1"/>
  <c r="Q7" i="37"/>
  <c r="O7" i="37"/>
  <c r="N7" i="37"/>
  <c r="M7" i="37"/>
  <c r="I7" i="37"/>
  <c r="H7" i="37"/>
  <c r="P7" i="37" s="1"/>
  <c r="R7" i="37" s="1"/>
  <c r="Q6" i="37"/>
  <c r="O6" i="37"/>
  <c r="N6" i="37"/>
  <c r="M6" i="37"/>
  <c r="I6" i="37"/>
  <c r="H6" i="37"/>
  <c r="Q5" i="37"/>
  <c r="O5" i="37"/>
  <c r="O26" i="37" s="1"/>
  <c r="N5" i="37"/>
  <c r="N26" i="37" s="1"/>
  <c r="M5" i="37"/>
  <c r="M26" i="37" s="1"/>
  <c r="I5" i="37"/>
  <c r="H5" i="37"/>
  <c r="K30" i="38" l="1"/>
  <c r="K31" i="38" s="1"/>
  <c r="K32" i="38" s="1"/>
  <c r="P26" i="38"/>
  <c r="M30" i="38" s="1"/>
  <c r="M31" i="38" s="1"/>
  <c r="M32" i="38" s="1"/>
  <c r="I26" i="37"/>
  <c r="K29" i="37"/>
  <c r="P6" i="37"/>
  <c r="R6" i="37" s="1"/>
  <c r="L30" i="40"/>
  <c r="L31" i="40" s="1"/>
  <c r="L32" i="40" s="1"/>
  <c r="M30" i="41"/>
  <c r="M31" i="41" s="1"/>
  <c r="M32" i="41" s="1"/>
  <c r="P30" i="42"/>
  <c r="P32" i="42" s="1"/>
  <c r="P30" i="41"/>
  <c r="P32" i="41" s="1"/>
  <c r="P26" i="40"/>
  <c r="R5" i="40"/>
  <c r="R26" i="40" s="1"/>
  <c r="P29" i="40" s="1"/>
  <c r="P26" i="39"/>
  <c r="M30" i="39" s="1"/>
  <c r="M31" i="39" s="1"/>
  <c r="M32" i="39" s="1"/>
  <c r="R5" i="39"/>
  <c r="R26" i="39" s="1"/>
  <c r="P29" i="39" s="1"/>
  <c r="R5" i="38"/>
  <c r="R26" i="38" s="1"/>
  <c r="P29" i="38" s="1"/>
  <c r="Q26" i="37"/>
  <c r="P5" i="37"/>
  <c r="R5" i="37" s="1"/>
  <c r="L30" i="37"/>
  <c r="L31" i="37" s="1"/>
  <c r="L32" i="37" s="1"/>
  <c r="M29" i="37"/>
  <c r="H26" i="37"/>
  <c r="K30" i="37" s="1"/>
  <c r="K31" i="37" s="1"/>
  <c r="K32" i="37" s="1"/>
  <c r="L26" i="36"/>
  <c r="K26" i="36"/>
  <c r="G26" i="36"/>
  <c r="L29" i="36" s="1"/>
  <c r="F26" i="36"/>
  <c r="K29" i="36" s="1"/>
  <c r="Q24" i="36"/>
  <c r="O24" i="36"/>
  <c r="N24" i="36"/>
  <c r="M24" i="36"/>
  <c r="I24" i="36"/>
  <c r="P24" i="36" s="1"/>
  <c r="R24" i="36" s="1"/>
  <c r="H24" i="36"/>
  <c r="Q23" i="36"/>
  <c r="O23" i="36"/>
  <c r="N23" i="36"/>
  <c r="M23" i="36"/>
  <c r="I23" i="36"/>
  <c r="P23" i="36" s="1"/>
  <c r="R23" i="36" s="1"/>
  <c r="H23" i="36"/>
  <c r="Q22" i="36"/>
  <c r="O22" i="36"/>
  <c r="N22" i="36"/>
  <c r="M22" i="36"/>
  <c r="I22" i="36"/>
  <c r="P22" i="36" s="1"/>
  <c r="R22" i="36" s="1"/>
  <c r="H22" i="36"/>
  <c r="Q21" i="36"/>
  <c r="O21" i="36"/>
  <c r="N21" i="36"/>
  <c r="M21" i="36"/>
  <c r="I21" i="36"/>
  <c r="P21" i="36" s="1"/>
  <c r="R21" i="36" s="1"/>
  <c r="H21" i="36"/>
  <c r="Q20" i="36"/>
  <c r="O20" i="36"/>
  <c r="N20" i="36"/>
  <c r="M20" i="36"/>
  <c r="I20" i="36"/>
  <c r="P20" i="36" s="1"/>
  <c r="R20" i="36" s="1"/>
  <c r="H20" i="36"/>
  <c r="Q19" i="36"/>
  <c r="O19" i="36"/>
  <c r="N19" i="36"/>
  <c r="M19" i="36"/>
  <c r="I19" i="36"/>
  <c r="P19" i="36" s="1"/>
  <c r="R19" i="36" s="1"/>
  <c r="H19" i="36"/>
  <c r="Q18" i="36"/>
  <c r="O18" i="36"/>
  <c r="N18" i="36"/>
  <c r="M18" i="36"/>
  <c r="I18" i="36"/>
  <c r="H18" i="36"/>
  <c r="Q17" i="36"/>
  <c r="O17" i="36"/>
  <c r="N17" i="36"/>
  <c r="M17" i="36"/>
  <c r="I17" i="36"/>
  <c r="H17" i="36"/>
  <c r="Q16" i="36"/>
  <c r="O16" i="36"/>
  <c r="N16" i="36"/>
  <c r="M16" i="36"/>
  <c r="I16" i="36"/>
  <c r="H16" i="36"/>
  <c r="Q15" i="36"/>
  <c r="O15" i="36"/>
  <c r="N15" i="36"/>
  <c r="M15" i="36"/>
  <c r="I15" i="36"/>
  <c r="H15" i="36"/>
  <c r="Q14" i="36"/>
  <c r="O14" i="36"/>
  <c r="N14" i="36"/>
  <c r="M14" i="36"/>
  <c r="I14" i="36"/>
  <c r="H14" i="36"/>
  <c r="Q13" i="36"/>
  <c r="O13" i="36"/>
  <c r="N13" i="36"/>
  <c r="M13" i="36"/>
  <c r="I13" i="36"/>
  <c r="H13" i="36"/>
  <c r="Q12" i="36"/>
  <c r="O12" i="36"/>
  <c r="N12" i="36"/>
  <c r="M12" i="36"/>
  <c r="I12" i="36"/>
  <c r="H12" i="36"/>
  <c r="Q11" i="36"/>
  <c r="O11" i="36"/>
  <c r="N11" i="36"/>
  <c r="M11" i="36"/>
  <c r="I11" i="36"/>
  <c r="H11" i="36"/>
  <c r="Q10" i="36"/>
  <c r="O10" i="36"/>
  <c r="N10" i="36"/>
  <c r="M10" i="36"/>
  <c r="I10" i="36"/>
  <c r="H10" i="36"/>
  <c r="Q9" i="36"/>
  <c r="O9" i="36"/>
  <c r="N9" i="36"/>
  <c r="M9" i="36"/>
  <c r="I9" i="36"/>
  <c r="H9" i="36"/>
  <c r="Q8" i="36"/>
  <c r="O8" i="36"/>
  <c r="N8" i="36"/>
  <c r="M8" i="36"/>
  <c r="I8" i="36"/>
  <c r="H8" i="36"/>
  <c r="Q7" i="36"/>
  <c r="O7" i="36"/>
  <c r="N7" i="36"/>
  <c r="M7" i="36"/>
  <c r="I7" i="36"/>
  <c r="H7" i="36"/>
  <c r="Q6" i="36"/>
  <c r="O6" i="36"/>
  <c r="N6" i="36"/>
  <c r="M6" i="36"/>
  <c r="I6" i="36"/>
  <c r="H6" i="36"/>
  <c r="Q5" i="36"/>
  <c r="O5" i="36"/>
  <c r="O26" i="36" s="1"/>
  <c r="N5" i="36"/>
  <c r="N26" i="36" s="1"/>
  <c r="M5" i="36"/>
  <c r="M26" i="36" s="1"/>
  <c r="I5" i="36"/>
  <c r="I26" i="36" s="1"/>
  <c r="L30" i="36" s="1"/>
  <c r="L31" i="36" s="1"/>
  <c r="L32" i="36" s="1"/>
  <c r="H5" i="36"/>
  <c r="H26" i="36" s="1"/>
  <c r="K30" i="36" s="1"/>
  <c r="L26" i="35"/>
  <c r="K26" i="35"/>
  <c r="G26" i="35"/>
  <c r="L29" i="35" s="1"/>
  <c r="F26" i="35"/>
  <c r="K29" i="35" s="1"/>
  <c r="Q24" i="35"/>
  <c r="O24" i="35"/>
  <c r="N24" i="35"/>
  <c r="M24" i="35"/>
  <c r="I24" i="35"/>
  <c r="H24" i="35"/>
  <c r="P24" i="35" s="1"/>
  <c r="R24" i="35" s="1"/>
  <c r="Q23" i="35"/>
  <c r="O23" i="35"/>
  <c r="N23" i="35"/>
  <c r="M23" i="35"/>
  <c r="I23" i="35"/>
  <c r="P23" i="35" s="1"/>
  <c r="R23" i="35" s="1"/>
  <c r="H23" i="35"/>
  <c r="Q22" i="35"/>
  <c r="O22" i="35"/>
  <c r="N22" i="35"/>
  <c r="M22" i="35"/>
  <c r="I22" i="35"/>
  <c r="H22" i="35"/>
  <c r="Q21" i="35"/>
  <c r="O21" i="35"/>
  <c r="N21" i="35"/>
  <c r="M21" i="35"/>
  <c r="I21" i="35"/>
  <c r="H21" i="35"/>
  <c r="Q20" i="35"/>
  <c r="O20" i="35"/>
  <c r="N20" i="35"/>
  <c r="M20" i="35"/>
  <c r="I20" i="35"/>
  <c r="H20" i="35"/>
  <c r="Q19" i="35"/>
  <c r="O19" i="35"/>
  <c r="N19" i="35"/>
  <c r="M19" i="35"/>
  <c r="I19" i="35"/>
  <c r="H19" i="35"/>
  <c r="Q18" i="35"/>
  <c r="O18" i="35"/>
  <c r="N18" i="35"/>
  <c r="M18" i="35"/>
  <c r="I18" i="35"/>
  <c r="H18" i="35"/>
  <c r="Q17" i="35"/>
  <c r="O17" i="35"/>
  <c r="N17" i="35"/>
  <c r="M17" i="35"/>
  <c r="I17" i="35"/>
  <c r="H17" i="35"/>
  <c r="Q16" i="35"/>
  <c r="O16" i="35"/>
  <c r="N16" i="35"/>
  <c r="M16" i="35"/>
  <c r="I16" i="35"/>
  <c r="H16" i="35"/>
  <c r="Q15" i="35"/>
  <c r="O15" i="35"/>
  <c r="N15" i="35"/>
  <c r="M15" i="35"/>
  <c r="I15" i="35"/>
  <c r="H15" i="35"/>
  <c r="Q14" i="35"/>
  <c r="O14" i="35"/>
  <c r="N14" i="35"/>
  <c r="M14" i="35"/>
  <c r="I14" i="35"/>
  <c r="H14" i="35"/>
  <c r="Q13" i="35"/>
  <c r="O13" i="35"/>
  <c r="N13" i="35"/>
  <c r="M13" i="35"/>
  <c r="I13" i="35"/>
  <c r="H13" i="35"/>
  <c r="Q12" i="35"/>
  <c r="O12" i="35"/>
  <c r="N12" i="35"/>
  <c r="M12" i="35"/>
  <c r="I12" i="35"/>
  <c r="H12" i="35"/>
  <c r="Q11" i="35"/>
  <c r="O11" i="35"/>
  <c r="N11" i="35"/>
  <c r="M11" i="35"/>
  <c r="I11" i="35"/>
  <c r="H11" i="35"/>
  <c r="Q10" i="35"/>
  <c r="O10" i="35"/>
  <c r="N10" i="35"/>
  <c r="M10" i="35"/>
  <c r="I10" i="35"/>
  <c r="H10" i="35"/>
  <c r="Q9" i="35"/>
  <c r="O9" i="35"/>
  <c r="N9" i="35"/>
  <c r="M9" i="35"/>
  <c r="I9" i="35"/>
  <c r="H9" i="35"/>
  <c r="Q8" i="35"/>
  <c r="O8" i="35"/>
  <c r="N8" i="35"/>
  <c r="M8" i="35"/>
  <c r="I8" i="35"/>
  <c r="H8" i="35"/>
  <c r="Q7" i="35"/>
  <c r="O7" i="35"/>
  <c r="N7" i="35"/>
  <c r="M7" i="35"/>
  <c r="I7" i="35"/>
  <c r="H7" i="35"/>
  <c r="Q6" i="35"/>
  <c r="O6" i="35"/>
  <c r="N6" i="35"/>
  <c r="M6" i="35"/>
  <c r="I6" i="35"/>
  <c r="H6" i="35"/>
  <c r="Q5" i="35"/>
  <c r="Q26" i="35" s="1"/>
  <c r="O5" i="35"/>
  <c r="O26" i="35" s="1"/>
  <c r="N5" i="35"/>
  <c r="N26" i="35" s="1"/>
  <c r="M5" i="35"/>
  <c r="M26" i="35" s="1"/>
  <c r="I5" i="35"/>
  <c r="I26" i="35" s="1"/>
  <c r="H5" i="35"/>
  <c r="L26" i="34"/>
  <c r="K26" i="34"/>
  <c r="G26" i="34"/>
  <c r="L29" i="34" s="1"/>
  <c r="F26" i="34"/>
  <c r="K29" i="34" s="1"/>
  <c r="Q24" i="34"/>
  <c r="O24" i="34"/>
  <c r="N24" i="34"/>
  <c r="M24" i="34"/>
  <c r="I24" i="34"/>
  <c r="H24" i="34"/>
  <c r="P24" i="34" s="1"/>
  <c r="R24" i="34" s="1"/>
  <c r="Q23" i="34"/>
  <c r="O23" i="34"/>
  <c r="N23" i="34"/>
  <c r="M23" i="34"/>
  <c r="I23" i="34"/>
  <c r="H23" i="34"/>
  <c r="P23" i="34" s="1"/>
  <c r="R23" i="34" s="1"/>
  <c r="Q22" i="34"/>
  <c r="O22" i="34"/>
  <c r="N22" i="34"/>
  <c r="M22" i="34"/>
  <c r="I22" i="34"/>
  <c r="H22" i="34"/>
  <c r="P22" i="34" s="1"/>
  <c r="R22" i="34" s="1"/>
  <c r="Q21" i="34"/>
  <c r="O21" i="34"/>
  <c r="N21" i="34"/>
  <c r="M21" i="34"/>
  <c r="I21" i="34"/>
  <c r="H21" i="34"/>
  <c r="P21" i="34" s="1"/>
  <c r="R21" i="34" s="1"/>
  <c r="Q20" i="34"/>
  <c r="O20" i="34"/>
  <c r="N20" i="34"/>
  <c r="M20" i="34"/>
  <c r="I20" i="34"/>
  <c r="H20" i="34"/>
  <c r="P20" i="34" s="1"/>
  <c r="R20" i="34" s="1"/>
  <c r="Q19" i="34"/>
  <c r="O19" i="34"/>
  <c r="N19" i="34"/>
  <c r="M19" i="34"/>
  <c r="I19" i="34"/>
  <c r="H19" i="34"/>
  <c r="P19" i="34" s="1"/>
  <c r="R19" i="34" s="1"/>
  <c r="Q18" i="34"/>
  <c r="O18" i="34"/>
  <c r="N18" i="34"/>
  <c r="M18" i="34"/>
  <c r="I18" i="34"/>
  <c r="H18" i="34"/>
  <c r="P18" i="34" s="1"/>
  <c r="R18" i="34" s="1"/>
  <c r="Q17" i="34"/>
  <c r="O17" i="34"/>
  <c r="N17" i="34"/>
  <c r="M17" i="34"/>
  <c r="I17" i="34"/>
  <c r="H17" i="34"/>
  <c r="P17" i="34" s="1"/>
  <c r="R17" i="34" s="1"/>
  <c r="Q16" i="34"/>
  <c r="O16" i="34"/>
  <c r="N16" i="34"/>
  <c r="M16" i="34"/>
  <c r="I16" i="34"/>
  <c r="H16" i="34"/>
  <c r="P16" i="34" s="1"/>
  <c r="R16" i="34" s="1"/>
  <c r="Q15" i="34"/>
  <c r="O15" i="34"/>
  <c r="N15" i="34"/>
  <c r="M15" i="34"/>
  <c r="I15" i="34"/>
  <c r="H15" i="34"/>
  <c r="P15" i="34" s="1"/>
  <c r="R15" i="34" s="1"/>
  <c r="Q14" i="34"/>
  <c r="O14" i="34"/>
  <c r="N14" i="34"/>
  <c r="M14" i="34"/>
  <c r="I14" i="34"/>
  <c r="H14" i="34"/>
  <c r="P14" i="34" s="1"/>
  <c r="R14" i="34" s="1"/>
  <c r="Q13" i="34"/>
  <c r="O13" i="34"/>
  <c r="N13" i="34"/>
  <c r="M13" i="34"/>
  <c r="I13" i="34"/>
  <c r="H13" i="34"/>
  <c r="P13" i="34" s="1"/>
  <c r="R13" i="34" s="1"/>
  <c r="Q12" i="34"/>
  <c r="O12" i="34"/>
  <c r="N12" i="34"/>
  <c r="M12" i="34"/>
  <c r="I12" i="34"/>
  <c r="H12" i="34"/>
  <c r="Q11" i="34"/>
  <c r="O11" i="34"/>
  <c r="N11" i="34"/>
  <c r="M11" i="34"/>
  <c r="I11" i="34"/>
  <c r="H11" i="34"/>
  <c r="Q10" i="34"/>
  <c r="O10" i="34"/>
  <c r="N10" i="34"/>
  <c r="M10" i="34"/>
  <c r="I10" i="34"/>
  <c r="H10" i="34"/>
  <c r="Q9" i="34"/>
  <c r="O9" i="34"/>
  <c r="N9" i="34"/>
  <c r="M9" i="34"/>
  <c r="I9" i="34"/>
  <c r="H9" i="34"/>
  <c r="Q8" i="34"/>
  <c r="O8" i="34"/>
  <c r="N8" i="34"/>
  <c r="M8" i="34"/>
  <c r="I8" i="34"/>
  <c r="H8" i="34"/>
  <c r="Q7" i="34"/>
  <c r="O7" i="34"/>
  <c r="N7" i="34"/>
  <c r="M7" i="34"/>
  <c r="I7" i="34"/>
  <c r="H7" i="34"/>
  <c r="Q6" i="34"/>
  <c r="O6" i="34"/>
  <c r="N6" i="34"/>
  <c r="M6" i="34"/>
  <c r="I6" i="34"/>
  <c r="H6" i="34"/>
  <c r="Q5" i="34"/>
  <c r="Q26" i="34" s="1"/>
  <c r="O5" i="34"/>
  <c r="O26" i="34" s="1"/>
  <c r="N5" i="34"/>
  <c r="N26" i="34" s="1"/>
  <c r="M5" i="34"/>
  <c r="M26" i="34" s="1"/>
  <c r="I5" i="34"/>
  <c r="I26" i="34" s="1"/>
  <c r="L30" i="34" s="1"/>
  <c r="L31" i="34" s="1"/>
  <c r="L32" i="34" s="1"/>
  <c r="H5" i="34"/>
  <c r="V29" i="1"/>
  <c r="S29" i="1"/>
  <c r="R29" i="1"/>
  <c r="Q29" i="1"/>
  <c r="O29" i="1"/>
  <c r="N29" i="1"/>
  <c r="M29" i="1"/>
  <c r="L29" i="1"/>
  <c r="K29" i="1"/>
  <c r="J29" i="1"/>
  <c r="I29" i="1"/>
  <c r="P28" i="38" l="1"/>
  <c r="P30" i="38" s="1"/>
  <c r="P32" i="38" s="1"/>
  <c r="P26" i="37"/>
  <c r="M30" i="37" s="1"/>
  <c r="R26" i="37"/>
  <c r="P29" i="37" s="1"/>
  <c r="P12" i="34"/>
  <c r="R12" i="34" s="1"/>
  <c r="P11" i="34"/>
  <c r="R11" i="34" s="1"/>
  <c r="P18" i="36"/>
  <c r="R18" i="36" s="1"/>
  <c r="P17" i="36"/>
  <c r="R17" i="36" s="1"/>
  <c r="P16" i="36"/>
  <c r="R16" i="36" s="1"/>
  <c r="P15" i="36"/>
  <c r="R15" i="36" s="1"/>
  <c r="P14" i="36"/>
  <c r="R14" i="36" s="1"/>
  <c r="P13" i="36"/>
  <c r="R13" i="36" s="1"/>
  <c r="P12" i="36"/>
  <c r="R12" i="36" s="1"/>
  <c r="P11" i="36"/>
  <c r="R11" i="36" s="1"/>
  <c r="P10" i="34"/>
  <c r="R10" i="34" s="1"/>
  <c r="P9" i="34"/>
  <c r="R9" i="34" s="1"/>
  <c r="P8" i="34"/>
  <c r="R8" i="34" s="1"/>
  <c r="P28" i="39"/>
  <c r="P30" i="39" s="1"/>
  <c r="P32" i="39" s="1"/>
  <c r="P22" i="35"/>
  <c r="R22" i="35" s="1"/>
  <c r="P21" i="35"/>
  <c r="R21" i="35" s="1"/>
  <c r="P20" i="35"/>
  <c r="R20" i="35" s="1"/>
  <c r="P19" i="35"/>
  <c r="R19" i="35" s="1"/>
  <c r="P18" i="35"/>
  <c r="R18" i="35" s="1"/>
  <c r="P17" i="35"/>
  <c r="R17" i="35" s="1"/>
  <c r="P16" i="35"/>
  <c r="R16" i="35" s="1"/>
  <c r="P15" i="35"/>
  <c r="R15" i="35" s="1"/>
  <c r="P14" i="35"/>
  <c r="R14" i="35" s="1"/>
  <c r="P13" i="35"/>
  <c r="R13" i="35" s="1"/>
  <c r="P12" i="35"/>
  <c r="R12" i="35" s="1"/>
  <c r="P11" i="35"/>
  <c r="R11" i="35" s="1"/>
  <c r="P10" i="35"/>
  <c r="R10" i="35" s="1"/>
  <c r="P9" i="35"/>
  <c r="R9" i="35" s="1"/>
  <c r="P8" i="35"/>
  <c r="R8" i="35" s="1"/>
  <c r="P7" i="35"/>
  <c r="R7" i="35" s="1"/>
  <c r="P6" i="35"/>
  <c r="R6" i="35" s="1"/>
  <c r="M30" i="40"/>
  <c r="M31" i="40" s="1"/>
  <c r="M32" i="40" s="1"/>
  <c r="P28" i="40"/>
  <c r="P7" i="34"/>
  <c r="R7" i="34" s="1"/>
  <c r="P10" i="36"/>
  <c r="R10" i="36" s="1"/>
  <c r="P9" i="36"/>
  <c r="R9" i="36" s="1"/>
  <c r="P8" i="36"/>
  <c r="R8" i="36" s="1"/>
  <c r="P28" i="37"/>
  <c r="P30" i="37" s="1"/>
  <c r="P32" i="37" s="1"/>
  <c r="M31" i="37"/>
  <c r="M32" i="37" s="1"/>
  <c r="P7" i="36"/>
  <c r="R7" i="36" s="1"/>
  <c r="Q26" i="36"/>
  <c r="P6" i="36"/>
  <c r="R6" i="36" s="1"/>
  <c r="K31" i="36"/>
  <c r="K32" i="36" s="1"/>
  <c r="M29" i="36"/>
  <c r="P5" i="36"/>
  <c r="L30" i="35"/>
  <c r="L31" i="35" s="1"/>
  <c r="L32" i="35" s="1"/>
  <c r="P5" i="35"/>
  <c r="M29" i="35"/>
  <c r="H26" i="35"/>
  <c r="K30" i="35" s="1"/>
  <c r="K31" i="35" s="1"/>
  <c r="K32" i="35" s="1"/>
  <c r="P6" i="34"/>
  <c r="R6" i="34" s="1"/>
  <c r="P5" i="34"/>
  <c r="M29" i="34"/>
  <c r="H26" i="34"/>
  <c r="K30" i="34" s="1"/>
  <c r="K31" i="34" s="1"/>
  <c r="K32" i="34" s="1"/>
  <c r="T29" i="1"/>
  <c r="V28" i="1"/>
  <c r="S28" i="1"/>
  <c r="R28" i="1"/>
  <c r="Q28" i="1"/>
  <c r="O28" i="1"/>
  <c r="N28" i="1"/>
  <c r="M28" i="1"/>
  <c r="L28" i="1"/>
  <c r="K28" i="1"/>
  <c r="J28" i="1"/>
  <c r="I28" i="1"/>
  <c r="P26" i="35" l="1"/>
  <c r="M30" i="35" s="1"/>
  <c r="M31" i="35" s="1"/>
  <c r="M32" i="35" s="1"/>
  <c r="P30" i="40"/>
  <c r="P32" i="40" s="1"/>
  <c r="P26" i="36"/>
  <c r="R5" i="36"/>
  <c r="R26" i="36" s="1"/>
  <c r="P29" i="36" s="1"/>
  <c r="R5" i="35"/>
  <c r="R26" i="35" s="1"/>
  <c r="P29" i="35" s="1"/>
  <c r="P26" i="34"/>
  <c r="M30" i="34" s="1"/>
  <c r="M31" i="34" s="1"/>
  <c r="M32" i="34" s="1"/>
  <c r="R5" i="34"/>
  <c r="R26" i="34" s="1"/>
  <c r="P29" i="34" s="1"/>
  <c r="P28" i="34"/>
  <c r="T28" i="1"/>
  <c r="V27" i="1"/>
  <c r="S27" i="1"/>
  <c r="R27" i="1"/>
  <c r="Q27" i="1"/>
  <c r="O27" i="1"/>
  <c r="N27" i="1"/>
  <c r="M27" i="1"/>
  <c r="L27" i="1"/>
  <c r="K27" i="1"/>
  <c r="J27" i="1"/>
  <c r="I27" i="1"/>
  <c r="P28" i="35" l="1"/>
  <c r="P30" i="35" s="1"/>
  <c r="P32" i="35" s="1"/>
  <c r="M30" i="36"/>
  <c r="M31" i="36" s="1"/>
  <c r="M32" i="36" s="1"/>
  <c r="P28" i="36"/>
  <c r="P30" i="34"/>
  <c r="P32" i="34" s="1"/>
  <c r="T27" i="1"/>
  <c r="V26" i="1"/>
  <c r="S26" i="1"/>
  <c r="R26" i="1"/>
  <c r="Q26" i="1"/>
  <c r="O26" i="1"/>
  <c r="N26" i="1"/>
  <c r="M26" i="1"/>
  <c r="L26" i="1"/>
  <c r="K26" i="1"/>
  <c r="J26" i="1"/>
  <c r="I26" i="1"/>
  <c r="P30" i="36" l="1"/>
  <c r="P32" i="36" s="1"/>
  <c r="T26" i="1"/>
  <c r="V25" i="1"/>
  <c r="S25" i="1"/>
  <c r="R25" i="1"/>
  <c r="Q25" i="1"/>
  <c r="O25" i="1"/>
  <c r="N25" i="1"/>
  <c r="M25" i="1"/>
  <c r="L25" i="1"/>
  <c r="K25" i="1"/>
  <c r="J25" i="1"/>
  <c r="I25" i="1"/>
  <c r="T25" i="1" l="1"/>
  <c r="V24" i="1"/>
  <c r="S24" i="1"/>
  <c r="R24" i="1"/>
  <c r="Q24" i="1"/>
  <c r="O24" i="1"/>
  <c r="N24" i="1"/>
  <c r="M24" i="1"/>
  <c r="L24" i="1"/>
  <c r="K24" i="1"/>
  <c r="J24" i="1"/>
  <c r="I24" i="1"/>
  <c r="T24" i="1" l="1"/>
  <c r="V23" i="1"/>
  <c r="S23" i="1"/>
  <c r="R23" i="1"/>
  <c r="Q23" i="1"/>
  <c r="O23" i="1"/>
  <c r="N23" i="1"/>
  <c r="M23" i="1"/>
  <c r="L23" i="1"/>
  <c r="K23" i="1"/>
  <c r="J23" i="1"/>
  <c r="I23" i="1"/>
  <c r="T23" i="1" l="1"/>
  <c r="V22" i="1"/>
  <c r="S22" i="1"/>
  <c r="R22" i="1"/>
  <c r="Q22" i="1"/>
  <c r="O22" i="1"/>
  <c r="N22" i="1"/>
  <c r="M22" i="1"/>
  <c r="L22" i="1"/>
  <c r="K22" i="1"/>
  <c r="J22" i="1"/>
  <c r="I22" i="1"/>
  <c r="T22" i="1" l="1"/>
  <c r="V21" i="1"/>
  <c r="S21" i="1"/>
  <c r="R21" i="1"/>
  <c r="Q21" i="1"/>
  <c r="O21" i="1"/>
  <c r="N21" i="1"/>
  <c r="M21" i="1"/>
  <c r="L21" i="1"/>
  <c r="K21" i="1"/>
  <c r="J21" i="1"/>
  <c r="I21" i="1"/>
  <c r="T21" i="1" l="1"/>
  <c r="V20" i="1"/>
  <c r="S20" i="1"/>
  <c r="R20" i="1"/>
  <c r="Q20" i="1"/>
  <c r="O20" i="1"/>
  <c r="N20" i="1"/>
  <c r="M20" i="1"/>
  <c r="L20" i="1"/>
  <c r="K20" i="1"/>
  <c r="J20" i="1"/>
  <c r="I20" i="1"/>
  <c r="T20" i="1" l="1"/>
  <c r="V19" i="1"/>
  <c r="S19" i="1"/>
  <c r="R19" i="1"/>
  <c r="Q19" i="1"/>
  <c r="O19" i="1"/>
  <c r="N19" i="1"/>
  <c r="M19" i="1"/>
  <c r="L19" i="1"/>
  <c r="K19" i="1"/>
  <c r="J19" i="1"/>
  <c r="I19" i="1"/>
  <c r="T19" i="1" l="1"/>
  <c r="J18" i="1"/>
  <c r="M18" i="1"/>
  <c r="N18" i="1"/>
  <c r="Q18" i="1"/>
  <c r="I18" i="1"/>
  <c r="R18" i="1" l="1"/>
  <c r="S18" i="1" s="1"/>
  <c r="T18" i="1" s="1"/>
  <c r="K18" i="1"/>
  <c r="L18" i="1" s="1"/>
  <c r="O18" i="1"/>
  <c r="M17" i="1"/>
  <c r="N17" i="1"/>
  <c r="Q17" i="1"/>
  <c r="J17" i="1"/>
  <c r="I17" i="1"/>
  <c r="V18" i="1" l="1"/>
  <c r="R17" i="1"/>
  <c r="S17" i="1" s="1"/>
  <c r="T17" i="1" s="1"/>
  <c r="K17" i="1"/>
  <c r="L17" i="1" s="1"/>
  <c r="O17" i="1"/>
  <c r="I16" i="1"/>
  <c r="N16" i="1"/>
  <c r="J16" i="1"/>
  <c r="Q16" i="1"/>
  <c r="M16" i="1"/>
  <c r="V17" i="1" l="1"/>
  <c r="R16" i="1"/>
  <c r="S16" i="1" s="1"/>
  <c r="T16" i="1" s="1"/>
  <c r="K16" i="1"/>
  <c r="L16" i="1" s="1"/>
  <c r="O16" i="1"/>
  <c r="N15" i="1"/>
  <c r="I15" i="1"/>
  <c r="M15" i="1"/>
  <c r="Q15" i="1"/>
  <c r="J15" i="1"/>
  <c r="V16" i="1" l="1"/>
  <c r="R15" i="1"/>
  <c r="S15" i="1" s="1"/>
  <c r="T15" i="1" s="1"/>
  <c r="K15" i="1"/>
  <c r="L15" i="1" s="1"/>
  <c r="O15" i="1"/>
  <c r="N14" i="1"/>
  <c r="M14" i="1"/>
  <c r="Q14" i="1"/>
  <c r="J14" i="1"/>
  <c r="I14" i="1"/>
  <c r="V15" i="1" l="1"/>
  <c r="R14" i="1"/>
  <c r="S14" i="1" s="1"/>
  <c r="T14" i="1" s="1"/>
  <c r="K14" i="1"/>
  <c r="L14" i="1" s="1"/>
  <c r="O14" i="1"/>
  <c r="M13" i="1"/>
  <c r="V14" i="1" l="1"/>
  <c r="I12" i="1"/>
  <c r="M12" i="1"/>
  <c r="Q12" i="1"/>
  <c r="J12" i="1"/>
  <c r="N12" i="1"/>
  <c r="O12" i="1" l="1"/>
  <c r="R12" i="1"/>
  <c r="S12" i="1" s="1"/>
  <c r="T12" i="1" s="1"/>
  <c r="K12" i="1"/>
  <c r="L12" i="1" s="1"/>
  <c r="M11" i="1"/>
  <c r="I11" i="1"/>
  <c r="Q11" i="1"/>
  <c r="N11" i="1"/>
  <c r="J11" i="1"/>
  <c r="V12" i="1" l="1"/>
  <c r="R11" i="1"/>
  <c r="S11" i="1" s="1"/>
  <c r="T11" i="1" s="1"/>
  <c r="K11" i="1"/>
  <c r="L11" i="1" s="1"/>
  <c r="O11" i="1"/>
  <c r="M10" i="1"/>
  <c r="V11" i="1" l="1"/>
  <c r="M9" i="1"/>
  <c r="Q9" i="1"/>
  <c r="N9" i="1"/>
  <c r="I9" i="1"/>
  <c r="J9" i="1"/>
  <c r="O9" i="1" l="1"/>
  <c r="R9" i="1"/>
  <c r="S9" i="1" s="1"/>
  <c r="T9" i="1" s="1"/>
  <c r="K9" i="1"/>
  <c r="L9" i="1" s="1"/>
  <c r="V9" i="1" l="1"/>
  <c r="G29" i="1"/>
  <c r="F29" i="1"/>
  <c r="E29" i="1"/>
  <c r="D29" i="1"/>
  <c r="C29" i="1"/>
  <c r="B29" i="1"/>
  <c r="G28" i="1"/>
  <c r="F28" i="1"/>
  <c r="E28" i="1"/>
  <c r="D28" i="1"/>
  <c r="C28" i="1"/>
  <c r="B28" i="1"/>
  <c r="G27" i="1"/>
  <c r="F27" i="1"/>
  <c r="E27" i="1"/>
  <c r="D27" i="1"/>
  <c r="C27" i="1"/>
  <c r="B27" i="1"/>
  <c r="G26" i="1"/>
  <c r="F26" i="1"/>
  <c r="E26" i="1"/>
  <c r="D26" i="1"/>
  <c r="C26" i="1"/>
  <c r="B26" i="1"/>
  <c r="G25" i="1"/>
  <c r="F25" i="1"/>
  <c r="E25" i="1"/>
  <c r="D25" i="1"/>
  <c r="C25" i="1"/>
  <c r="B25" i="1"/>
  <c r="G24" i="1"/>
  <c r="F24" i="1"/>
  <c r="E24" i="1"/>
  <c r="D24" i="1"/>
  <c r="C24" i="1"/>
  <c r="B24" i="1"/>
  <c r="G23" i="1"/>
  <c r="F23" i="1"/>
  <c r="E23" i="1"/>
  <c r="D23" i="1"/>
  <c r="C23" i="1"/>
  <c r="B23" i="1"/>
  <c r="G22" i="1"/>
  <c r="F22" i="1"/>
  <c r="E22" i="1"/>
  <c r="D22" i="1"/>
  <c r="C22" i="1"/>
  <c r="B22" i="1"/>
  <c r="G21" i="1"/>
  <c r="F21" i="1"/>
  <c r="E21" i="1"/>
  <c r="D21" i="1"/>
  <c r="C21" i="1"/>
  <c r="B21" i="1"/>
  <c r="G20" i="1"/>
  <c r="F20" i="1"/>
  <c r="E20" i="1"/>
  <c r="D20" i="1"/>
  <c r="C20" i="1"/>
  <c r="B20" i="1"/>
  <c r="G19" i="1"/>
  <c r="F19" i="1"/>
  <c r="E19" i="1"/>
  <c r="D19" i="1"/>
  <c r="C19" i="1"/>
  <c r="B19" i="1"/>
  <c r="F17" i="1"/>
  <c r="B17" i="1"/>
  <c r="D17" i="1"/>
  <c r="G5" i="1"/>
  <c r="B4" i="1"/>
  <c r="E4" i="1"/>
  <c r="D6" i="1"/>
  <c r="C4" i="1"/>
  <c r="B16" i="1"/>
  <c r="C17" i="1"/>
  <c r="B18" i="1"/>
  <c r="G17" i="1"/>
  <c r="B8" i="1"/>
  <c r="B5" i="1"/>
  <c r="F13" i="1"/>
  <c r="G11" i="1"/>
  <c r="D5" i="1"/>
  <c r="B6" i="1"/>
  <c r="D13" i="1"/>
  <c r="G16" i="1"/>
  <c r="E6" i="1"/>
  <c r="E16" i="1"/>
  <c r="E10" i="1"/>
  <c r="G13" i="1"/>
  <c r="G4" i="1"/>
  <c r="C11" i="1"/>
  <c r="B10" i="1"/>
  <c r="F10" i="1"/>
  <c r="B13" i="1"/>
  <c r="G18" i="1"/>
  <c r="B11" i="1"/>
  <c r="E17" i="1"/>
  <c r="F11" i="1"/>
  <c r="C6" i="1"/>
  <c r="C16" i="1"/>
  <c r="C10" i="1"/>
  <c r="F18" i="1"/>
  <c r="C13" i="1"/>
  <c r="D4" i="1"/>
  <c r="G6" i="1"/>
  <c r="E11" i="1"/>
  <c r="D16" i="1"/>
  <c r="G8" i="1"/>
  <c r="E18" i="1"/>
  <c r="E8" i="1"/>
  <c r="F8" i="1"/>
  <c r="F16" i="1"/>
  <c r="F6" i="1"/>
  <c r="C18" i="1"/>
  <c r="E13" i="1"/>
  <c r="D18" i="1"/>
  <c r="D10" i="1"/>
  <c r="C8" i="1"/>
  <c r="G10" i="1"/>
  <c r="D8" i="1"/>
  <c r="D11" i="1"/>
  <c r="E5" i="1"/>
  <c r="F4" i="1"/>
  <c r="F5" i="1"/>
  <c r="C5" i="1"/>
  <c r="P17" i="1" l="1"/>
  <c r="P18" i="1"/>
  <c r="P19" i="1"/>
  <c r="P20" i="1"/>
  <c r="P21" i="1"/>
  <c r="P22" i="1"/>
  <c r="P23" i="1"/>
  <c r="P24" i="1"/>
  <c r="P25" i="1"/>
  <c r="P26" i="1"/>
  <c r="P27" i="1"/>
  <c r="P28" i="1"/>
  <c r="P29" i="1"/>
  <c r="L26" i="33"/>
  <c r="K26" i="33"/>
  <c r="G26" i="33"/>
  <c r="L29" i="33" s="1"/>
  <c r="F26" i="33"/>
  <c r="Q24" i="33"/>
  <c r="O24" i="33"/>
  <c r="N24" i="33"/>
  <c r="M24" i="33"/>
  <c r="I24" i="33"/>
  <c r="H24" i="33"/>
  <c r="Q23" i="33"/>
  <c r="O23" i="33"/>
  <c r="N23" i="33"/>
  <c r="M23" i="33"/>
  <c r="I23" i="33"/>
  <c r="H23" i="33"/>
  <c r="Q22" i="33"/>
  <c r="O22" i="33"/>
  <c r="N22" i="33"/>
  <c r="M22" i="33"/>
  <c r="I22" i="33"/>
  <c r="H22" i="33"/>
  <c r="Q21" i="33"/>
  <c r="O21" i="33"/>
  <c r="N21" i="33"/>
  <c r="M21" i="33"/>
  <c r="I21" i="33"/>
  <c r="H21" i="33"/>
  <c r="Q20" i="33"/>
  <c r="O20" i="33"/>
  <c r="N20" i="33"/>
  <c r="M20" i="33"/>
  <c r="I20" i="33"/>
  <c r="H20" i="33"/>
  <c r="Q19" i="33"/>
  <c r="O19" i="33"/>
  <c r="N19" i="33"/>
  <c r="M19" i="33"/>
  <c r="I19" i="33"/>
  <c r="H19" i="33"/>
  <c r="Q18" i="33"/>
  <c r="O18" i="33"/>
  <c r="N18" i="33"/>
  <c r="M18" i="33"/>
  <c r="I18" i="33"/>
  <c r="H18" i="33"/>
  <c r="Q17" i="33"/>
  <c r="O17" i="33"/>
  <c r="N17" i="33"/>
  <c r="M17" i="33"/>
  <c r="I17" i="33"/>
  <c r="H17" i="33"/>
  <c r="Q16" i="33"/>
  <c r="O16" i="33"/>
  <c r="N16" i="33"/>
  <c r="M16" i="33"/>
  <c r="I16" i="33"/>
  <c r="H16" i="33"/>
  <c r="Q15" i="33"/>
  <c r="O15" i="33"/>
  <c r="N15" i="33"/>
  <c r="M15" i="33"/>
  <c r="I15" i="33"/>
  <c r="H15" i="33"/>
  <c r="Q14" i="33"/>
  <c r="O14" i="33"/>
  <c r="N14" i="33"/>
  <c r="M14" i="33"/>
  <c r="I14" i="33"/>
  <c r="H14" i="33"/>
  <c r="Q13" i="33"/>
  <c r="O13" i="33"/>
  <c r="N13" i="33"/>
  <c r="M13" i="33"/>
  <c r="I13" i="33"/>
  <c r="H13" i="33"/>
  <c r="Q12" i="33"/>
  <c r="O12" i="33"/>
  <c r="N12" i="33"/>
  <c r="M12" i="33"/>
  <c r="I12" i="33"/>
  <c r="H12" i="33"/>
  <c r="Q11" i="33"/>
  <c r="O11" i="33"/>
  <c r="N11" i="33"/>
  <c r="M11" i="33"/>
  <c r="I11" i="33"/>
  <c r="H11" i="33"/>
  <c r="Q10" i="33"/>
  <c r="O10" i="33"/>
  <c r="N10" i="33"/>
  <c r="M10" i="33"/>
  <c r="I10" i="33"/>
  <c r="H10" i="33"/>
  <c r="Q9" i="33"/>
  <c r="O9" i="33"/>
  <c r="N9" i="33"/>
  <c r="M9" i="33"/>
  <c r="I9" i="33"/>
  <c r="H9" i="33"/>
  <c r="Q8" i="33"/>
  <c r="O8" i="33"/>
  <c r="N8" i="33"/>
  <c r="M8" i="33"/>
  <c r="I8" i="33"/>
  <c r="H8" i="33"/>
  <c r="Q7" i="33"/>
  <c r="O7" i="33"/>
  <c r="N7" i="33"/>
  <c r="M7" i="33"/>
  <c r="I7" i="33"/>
  <c r="H7" i="33"/>
  <c r="Q6" i="33"/>
  <c r="O6" i="33"/>
  <c r="N6" i="33"/>
  <c r="M6" i="33"/>
  <c r="I6" i="33"/>
  <c r="H6" i="33"/>
  <c r="Q5" i="33"/>
  <c r="Q26" i="33" s="1"/>
  <c r="O5" i="33"/>
  <c r="O26" i="33" s="1"/>
  <c r="N5" i="33"/>
  <c r="N26" i="33" s="1"/>
  <c r="M5" i="33"/>
  <c r="M26" i="33" s="1"/>
  <c r="I5" i="33"/>
  <c r="H5" i="33"/>
  <c r="L26" i="32"/>
  <c r="K26" i="32"/>
  <c r="G26" i="32"/>
  <c r="L29" i="32" s="1"/>
  <c r="F26" i="32"/>
  <c r="K29" i="32" s="1"/>
  <c r="Q24" i="32"/>
  <c r="O24" i="32"/>
  <c r="N24" i="32"/>
  <c r="M24" i="32"/>
  <c r="I24" i="32"/>
  <c r="H24" i="32"/>
  <c r="P24" i="32" s="1"/>
  <c r="R24" i="32" s="1"/>
  <c r="Q23" i="32"/>
  <c r="O23" i="32"/>
  <c r="N23" i="32"/>
  <c r="M23" i="32"/>
  <c r="I23" i="32"/>
  <c r="H23" i="32"/>
  <c r="Q22" i="32"/>
  <c r="O22" i="32"/>
  <c r="N22" i="32"/>
  <c r="M22" i="32"/>
  <c r="I22" i="32"/>
  <c r="H22" i="32"/>
  <c r="Q21" i="32"/>
  <c r="O21" i="32"/>
  <c r="N21" i="32"/>
  <c r="M21" i="32"/>
  <c r="I21" i="32"/>
  <c r="H21" i="32"/>
  <c r="Q20" i="32"/>
  <c r="O20" i="32"/>
  <c r="N20" i="32"/>
  <c r="M20" i="32"/>
  <c r="I20" i="32"/>
  <c r="H20" i="32"/>
  <c r="P20" i="32" s="1"/>
  <c r="R20" i="32" s="1"/>
  <c r="Q19" i="32"/>
  <c r="O19" i="32"/>
  <c r="N19" i="32"/>
  <c r="M19" i="32"/>
  <c r="I19" i="32"/>
  <c r="H19" i="32"/>
  <c r="P19" i="32" s="1"/>
  <c r="R19" i="32" s="1"/>
  <c r="Q18" i="32"/>
  <c r="O18" i="32"/>
  <c r="N18" i="32"/>
  <c r="M18" i="32"/>
  <c r="I18" i="32"/>
  <c r="H18" i="32"/>
  <c r="P18" i="32" s="1"/>
  <c r="R18" i="32" s="1"/>
  <c r="Q17" i="32"/>
  <c r="O17" i="32"/>
  <c r="N17" i="32"/>
  <c r="M17" i="32"/>
  <c r="I17" i="32"/>
  <c r="H17" i="32"/>
  <c r="P17" i="32" s="1"/>
  <c r="R17" i="32" s="1"/>
  <c r="Q16" i="32"/>
  <c r="O16" i="32"/>
  <c r="N16" i="32"/>
  <c r="M16" i="32"/>
  <c r="I16" i="32"/>
  <c r="H16" i="32"/>
  <c r="P16" i="32" s="1"/>
  <c r="R16" i="32" s="1"/>
  <c r="Q15" i="32"/>
  <c r="O15" i="32"/>
  <c r="N15" i="32"/>
  <c r="M15" i="32"/>
  <c r="I15" i="32"/>
  <c r="H15" i="32"/>
  <c r="P15" i="32" s="1"/>
  <c r="R15" i="32" s="1"/>
  <c r="Q14" i="32"/>
  <c r="O14" i="32"/>
  <c r="N14" i="32"/>
  <c r="M14" i="32"/>
  <c r="I14" i="32"/>
  <c r="H14" i="32"/>
  <c r="P14" i="32" s="1"/>
  <c r="R14" i="32" s="1"/>
  <c r="Q13" i="32"/>
  <c r="O13" i="32"/>
  <c r="N13" i="32"/>
  <c r="M13" i="32"/>
  <c r="I13" i="32"/>
  <c r="H13" i="32"/>
  <c r="P13" i="32" s="1"/>
  <c r="R13" i="32" s="1"/>
  <c r="Q12" i="32"/>
  <c r="O12" i="32"/>
  <c r="N12" i="32"/>
  <c r="M12" i="32"/>
  <c r="I12" i="32"/>
  <c r="H12" i="32"/>
  <c r="P12" i="32" s="1"/>
  <c r="R12" i="32" s="1"/>
  <c r="Q11" i="32"/>
  <c r="O11" i="32"/>
  <c r="N11" i="32"/>
  <c r="M11" i="32"/>
  <c r="I11" i="32"/>
  <c r="H11" i="32"/>
  <c r="P11" i="32" s="1"/>
  <c r="R11" i="32" s="1"/>
  <c r="Q10" i="32"/>
  <c r="O10" i="32"/>
  <c r="N10" i="32"/>
  <c r="M10" i="32"/>
  <c r="I10" i="32"/>
  <c r="H10" i="32"/>
  <c r="Q9" i="32"/>
  <c r="O9" i="32"/>
  <c r="N9" i="32"/>
  <c r="M9" i="32"/>
  <c r="I9" i="32"/>
  <c r="H9" i="32"/>
  <c r="Q8" i="32"/>
  <c r="O8" i="32"/>
  <c r="N8" i="32"/>
  <c r="M8" i="32"/>
  <c r="I8" i="32"/>
  <c r="H8" i="32"/>
  <c r="Q7" i="32"/>
  <c r="O7" i="32"/>
  <c r="N7" i="32"/>
  <c r="M7" i="32"/>
  <c r="I7" i="32"/>
  <c r="H7" i="32"/>
  <c r="Q6" i="32"/>
  <c r="O6" i="32"/>
  <c r="N6" i="32"/>
  <c r="M6" i="32"/>
  <c r="I6" i="32"/>
  <c r="H6" i="32"/>
  <c r="Q5" i="32"/>
  <c r="Q26" i="32" s="1"/>
  <c r="O5" i="32"/>
  <c r="O26" i="32" s="1"/>
  <c r="N5" i="32"/>
  <c r="N26" i="32" s="1"/>
  <c r="M5" i="32"/>
  <c r="M26" i="32" s="1"/>
  <c r="I5" i="32"/>
  <c r="I26" i="32" s="1"/>
  <c r="H5" i="32"/>
  <c r="L26" i="31"/>
  <c r="K26" i="31"/>
  <c r="G26" i="31"/>
  <c r="L29" i="31" s="1"/>
  <c r="F26" i="31"/>
  <c r="Q24" i="31"/>
  <c r="O24" i="31"/>
  <c r="N24" i="31"/>
  <c r="M24" i="31"/>
  <c r="I24" i="31"/>
  <c r="H24" i="31"/>
  <c r="Q23" i="31"/>
  <c r="O23" i="31"/>
  <c r="N23" i="31"/>
  <c r="M23" i="31"/>
  <c r="I23" i="31"/>
  <c r="H23" i="31"/>
  <c r="Q22" i="31"/>
  <c r="O22" i="31"/>
  <c r="N22" i="31"/>
  <c r="M22" i="31"/>
  <c r="I22" i="31"/>
  <c r="H22" i="31"/>
  <c r="Q21" i="31"/>
  <c r="O21" i="31"/>
  <c r="N21" i="31"/>
  <c r="M21" i="31"/>
  <c r="I21" i="31"/>
  <c r="H21" i="31"/>
  <c r="Q20" i="31"/>
  <c r="O20" i="31"/>
  <c r="N20" i="31"/>
  <c r="M20" i="31"/>
  <c r="I20" i="31"/>
  <c r="H20" i="31"/>
  <c r="Q19" i="31"/>
  <c r="O19" i="31"/>
  <c r="N19" i="31"/>
  <c r="M19" i="31"/>
  <c r="I19" i="31"/>
  <c r="H19" i="31"/>
  <c r="Q18" i="31"/>
  <c r="O18" i="31"/>
  <c r="N18" i="31"/>
  <c r="M18" i="31"/>
  <c r="I18" i="31"/>
  <c r="H18" i="31"/>
  <c r="Q17" i="31"/>
  <c r="O17" i="31"/>
  <c r="N17" i="31"/>
  <c r="M17" i="31"/>
  <c r="I17" i="31"/>
  <c r="H17" i="31"/>
  <c r="Q16" i="31"/>
  <c r="O16" i="31"/>
  <c r="N16" i="31"/>
  <c r="M16" i="31"/>
  <c r="I16" i="31"/>
  <c r="H16" i="31"/>
  <c r="Q15" i="31"/>
  <c r="O15" i="31"/>
  <c r="N15" i="31"/>
  <c r="M15" i="31"/>
  <c r="I15" i="31"/>
  <c r="H15" i="31"/>
  <c r="Q14" i="31"/>
  <c r="O14" i="31"/>
  <c r="N14" i="31"/>
  <c r="M14" i="31"/>
  <c r="I14" i="31"/>
  <c r="H14" i="31"/>
  <c r="Q13" i="31"/>
  <c r="O13" i="31"/>
  <c r="N13" i="31"/>
  <c r="M13" i="31"/>
  <c r="I13" i="31"/>
  <c r="H13" i="31"/>
  <c r="Q12" i="31"/>
  <c r="O12" i="31"/>
  <c r="N12" i="31"/>
  <c r="M12" i="31"/>
  <c r="I12" i="31"/>
  <c r="H12" i="31"/>
  <c r="Q11" i="31"/>
  <c r="O11" i="31"/>
  <c r="N11" i="31"/>
  <c r="M11" i="31"/>
  <c r="I11" i="31"/>
  <c r="H11" i="31"/>
  <c r="Q10" i="31"/>
  <c r="O10" i="31"/>
  <c r="N10" i="31"/>
  <c r="M10" i="31"/>
  <c r="I10" i="31"/>
  <c r="H10" i="31"/>
  <c r="Q9" i="31"/>
  <c r="O9" i="31"/>
  <c r="N9" i="31"/>
  <c r="M9" i="31"/>
  <c r="I9" i="31"/>
  <c r="H9" i="31"/>
  <c r="Q8" i="31"/>
  <c r="O8" i="31"/>
  <c r="N8" i="31"/>
  <c r="M8" i="31"/>
  <c r="I8" i="31"/>
  <c r="H8" i="31"/>
  <c r="Q7" i="31"/>
  <c r="O7" i="31"/>
  <c r="N7" i="31"/>
  <c r="M7" i="31"/>
  <c r="I7" i="31"/>
  <c r="H7" i="31"/>
  <c r="Q6" i="31"/>
  <c r="O6" i="31"/>
  <c r="N6" i="31"/>
  <c r="M6" i="31"/>
  <c r="I6" i="31"/>
  <c r="H6" i="31"/>
  <c r="Q5" i="31"/>
  <c r="Q26" i="31" s="1"/>
  <c r="O5" i="31"/>
  <c r="O26" i="31" s="1"/>
  <c r="N5" i="31"/>
  <c r="N26" i="31" s="1"/>
  <c r="M5" i="31"/>
  <c r="M26" i="31" s="1"/>
  <c r="I5" i="31"/>
  <c r="H5" i="31"/>
  <c r="H26" i="31" s="1"/>
  <c r="L26" i="30"/>
  <c r="K26" i="30"/>
  <c r="G26" i="30"/>
  <c r="L29" i="30" s="1"/>
  <c r="F26" i="30"/>
  <c r="Q24" i="30"/>
  <c r="O24" i="30"/>
  <c r="N24" i="30"/>
  <c r="M24" i="30"/>
  <c r="I24" i="30"/>
  <c r="H24" i="30"/>
  <c r="P24" i="30" s="1"/>
  <c r="R24" i="30" s="1"/>
  <c r="Q23" i="30"/>
  <c r="O23" i="30"/>
  <c r="N23" i="30"/>
  <c r="M23" i="30"/>
  <c r="I23" i="30"/>
  <c r="H23" i="30"/>
  <c r="P23" i="30" s="1"/>
  <c r="R23" i="30" s="1"/>
  <c r="Q22" i="30"/>
  <c r="O22" i="30"/>
  <c r="N22" i="30"/>
  <c r="M22" i="30"/>
  <c r="I22" i="30"/>
  <c r="H22" i="30"/>
  <c r="P22" i="30" s="1"/>
  <c r="R22" i="30" s="1"/>
  <c r="Q21" i="30"/>
  <c r="O21" i="30"/>
  <c r="N21" i="30"/>
  <c r="M21" i="30"/>
  <c r="I21" i="30"/>
  <c r="H21" i="30"/>
  <c r="P21" i="30" s="1"/>
  <c r="R21" i="30" s="1"/>
  <c r="Q20" i="30"/>
  <c r="O20" i="30"/>
  <c r="N20" i="30"/>
  <c r="M20" i="30"/>
  <c r="I20" i="30"/>
  <c r="H20" i="30"/>
  <c r="P20" i="30" s="1"/>
  <c r="R20" i="30" s="1"/>
  <c r="Q19" i="30"/>
  <c r="O19" i="30"/>
  <c r="N19" i="30"/>
  <c r="M19" i="30"/>
  <c r="I19" i="30"/>
  <c r="H19" i="30"/>
  <c r="P19" i="30" s="1"/>
  <c r="R19" i="30" s="1"/>
  <c r="Q18" i="30"/>
  <c r="O18" i="30"/>
  <c r="N18" i="30"/>
  <c r="M18" i="30"/>
  <c r="I18" i="30"/>
  <c r="H18" i="30"/>
  <c r="P18" i="30" s="1"/>
  <c r="R18" i="30" s="1"/>
  <c r="Q17" i="30"/>
  <c r="O17" i="30"/>
  <c r="N17" i="30"/>
  <c r="M17" i="30"/>
  <c r="I17" i="30"/>
  <c r="H17" i="30"/>
  <c r="P17" i="30" s="1"/>
  <c r="R17" i="30" s="1"/>
  <c r="Q16" i="30"/>
  <c r="O16" i="30"/>
  <c r="N16" i="30"/>
  <c r="M16" i="30"/>
  <c r="I16" i="30"/>
  <c r="H16" i="30"/>
  <c r="P16" i="30" s="1"/>
  <c r="R16" i="30" s="1"/>
  <c r="Q15" i="30"/>
  <c r="O15" i="30"/>
  <c r="N15" i="30"/>
  <c r="M15" i="30"/>
  <c r="I15" i="30"/>
  <c r="H15" i="30"/>
  <c r="P15" i="30" s="1"/>
  <c r="R15" i="30" s="1"/>
  <c r="Q14" i="30"/>
  <c r="O14" i="30"/>
  <c r="N14" i="30"/>
  <c r="M14" i="30"/>
  <c r="I14" i="30"/>
  <c r="H14" i="30"/>
  <c r="P14" i="30" s="1"/>
  <c r="R14" i="30" s="1"/>
  <c r="Q13" i="30"/>
  <c r="O13" i="30"/>
  <c r="N13" i="30"/>
  <c r="M13" i="30"/>
  <c r="I13" i="30"/>
  <c r="H13" i="30"/>
  <c r="P13" i="30" s="1"/>
  <c r="R13" i="30" s="1"/>
  <c r="Q12" i="30"/>
  <c r="O12" i="30"/>
  <c r="N12" i="30"/>
  <c r="M12" i="30"/>
  <c r="I12" i="30"/>
  <c r="H12" i="30"/>
  <c r="P12" i="30" s="1"/>
  <c r="R12" i="30" s="1"/>
  <c r="Q11" i="30"/>
  <c r="O11" i="30"/>
  <c r="N11" i="30"/>
  <c r="M11" i="30"/>
  <c r="I11" i="30"/>
  <c r="H11" i="30"/>
  <c r="P11" i="30" s="1"/>
  <c r="R11" i="30" s="1"/>
  <c r="Q10" i="30"/>
  <c r="O10" i="30"/>
  <c r="N10" i="30"/>
  <c r="M10" i="30"/>
  <c r="I10" i="30"/>
  <c r="H10" i="30"/>
  <c r="Q9" i="30"/>
  <c r="O9" i="30"/>
  <c r="N9" i="30"/>
  <c r="M9" i="30"/>
  <c r="I9" i="30"/>
  <c r="H9" i="30"/>
  <c r="Q8" i="30"/>
  <c r="O8" i="30"/>
  <c r="N8" i="30"/>
  <c r="M8" i="30"/>
  <c r="I8" i="30"/>
  <c r="H8" i="30"/>
  <c r="Q7" i="30"/>
  <c r="O7" i="30"/>
  <c r="N7" i="30"/>
  <c r="M7" i="30"/>
  <c r="I7" i="30"/>
  <c r="H7" i="30"/>
  <c r="Q6" i="30"/>
  <c r="O6" i="30"/>
  <c r="N6" i="30"/>
  <c r="M6" i="30"/>
  <c r="I6" i="30"/>
  <c r="H6" i="30"/>
  <c r="Q5" i="30"/>
  <c r="Q26" i="30" s="1"/>
  <c r="O5" i="30"/>
  <c r="O26" i="30" s="1"/>
  <c r="N5" i="30"/>
  <c r="N26" i="30" s="1"/>
  <c r="M5" i="30"/>
  <c r="I5" i="30"/>
  <c r="I26" i="30" s="1"/>
  <c r="H5" i="30"/>
  <c r="L26" i="29"/>
  <c r="K26" i="29"/>
  <c r="G26" i="29"/>
  <c r="L29" i="29" s="1"/>
  <c r="F26" i="29"/>
  <c r="Q24" i="29"/>
  <c r="O24" i="29"/>
  <c r="N24" i="29"/>
  <c r="M24" i="29"/>
  <c r="I24" i="29"/>
  <c r="H24" i="29"/>
  <c r="Q23" i="29"/>
  <c r="O23" i="29"/>
  <c r="N23" i="29"/>
  <c r="M23" i="29"/>
  <c r="I23" i="29"/>
  <c r="H23" i="29"/>
  <c r="Q22" i="29"/>
  <c r="O22" i="29"/>
  <c r="N22" i="29"/>
  <c r="M22" i="29"/>
  <c r="I22" i="29"/>
  <c r="H22" i="29"/>
  <c r="Q21" i="29"/>
  <c r="O21" i="29"/>
  <c r="N21" i="29"/>
  <c r="M21" i="29"/>
  <c r="I21" i="29"/>
  <c r="H21" i="29"/>
  <c r="Q20" i="29"/>
  <c r="O20" i="29"/>
  <c r="N20" i="29"/>
  <c r="M20" i="29"/>
  <c r="I20" i="29"/>
  <c r="H20" i="29"/>
  <c r="Q19" i="29"/>
  <c r="O19" i="29"/>
  <c r="N19" i="29"/>
  <c r="M19" i="29"/>
  <c r="I19" i="29"/>
  <c r="H19" i="29"/>
  <c r="Q18" i="29"/>
  <c r="O18" i="29"/>
  <c r="N18" i="29"/>
  <c r="M18" i="29"/>
  <c r="I18" i="29"/>
  <c r="H18" i="29"/>
  <c r="Q17" i="29"/>
  <c r="O17" i="29"/>
  <c r="N17" i="29"/>
  <c r="M17" i="29"/>
  <c r="I17" i="29"/>
  <c r="H17" i="29"/>
  <c r="Q16" i="29"/>
  <c r="O16" i="29"/>
  <c r="N16" i="29"/>
  <c r="M16" i="29"/>
  <c r="I16" i="29"/>
  <c r="H16" i="29"/>
  <c r="Q15" i="29"/>
  <c r="O15" i="29"/>
  <c r="N15" i="29"/>
  <c r="M15" i="29"/>
  <c r="I15" i="29"/>
  <c r="H15" i="29"/>
  <c r="Q14" i="29"/>
  <c r="O14" i="29"/>
  <c r="N14" i="29"/>
  <c r="M14" i="29"/>
  <c r="I14" i="29"/>
  <c r="H14" i="29"/>
  <c r="Q13" i="29"/>
  <c r="O13" i="29"/>
  <c r="N13" i="29"/>
  <c r="M13" i="29"/>
  <c r="I13" i="29"/>
  <c r="H13" i="29"/>
  <c r="Q12" i="29"/>
  <c r="O12" i="29"/>
  <c r="N12" i="29"/>
  <c r="M12" i="29"/>
  <c r="I12" i="29"/>
  <c r="H12" i="29"/>
  <c r="Q11" i="29"/>
  <c r="O11" i="29"/>
  <c r="N11" i="29"/>
  <c r="M11" i="29"/>
  <c r="I11" i="29"/>
  <c r="H11" i="29"/>
  <c r="Q10" i="29"/>
  <c r="O10" i="29"/>
  <c r="N10" i="29"/>
  <c r="M10" i="29"/>
  <c r="I10" i="29"/>
  <c r="H10" i="29"/>
  <c r="Q9" i="29"/>
  <c r="O9" i="29"/>
  <c r="N9" i="29"/>
  <c r="M9" i="29"/>
  <c r="I9" i="29"/>
  <c r="H9" i="29"/>
  <c r="Q8" i="29"/>
  <c r="O8" i="29"/>
  <c r="N8" i="29"/>
  <c r="M8" i="29"/>
  <c r="I8" i="29"/>
  <c r="H8" i="29"/>
  <c r="Q7" i="29"/>
  <c r="O7" i="29"/>
  <c r="N7" i="29"/>
  <c r="M7" i="29"/>
  <c r="I7" i="29"/>
  <c r="H7" i="29"/>
  <c r="Q6" i="29"/>
  <c r="O6" i="29"/>
  <c r="N6" i="29"/>
  <c r="M6" i="29"/>
  <c r="I6" i="29"/>
  <c r="H6" i="29"/>
  <c r="Q5" i="29"/>
  <c r="Q26" i="29" s="1"/>
  <c r="O5" i="29"/>
  <c r="N5" i="29"/>
  <c r="M5" i="29"/>
  <c r="M26" i="29" s="1"/>
  <c r="I5" i="29"/>
  <c r="I26" i="29" s="1"/>
  <c r="H5" i="29"/>
  <c r="H26" i="29" s="1"/>
  <c r="M4" i="1"/>
  <c r="I4" i="1"/>
  <c r="G9" i="1"/>
  <c r="I10" i="1"/>
  <c r="M5" i="1"/>
  <c r="M7" i="1"/>
  <c r="I13" i="1"/>
  <c r="G14" i="1"/>
  <c r="M6" i="1"/>
  <c r="G12" i="1"/>
  <c r="N4" i="1"/>
  <c r="G7" i="1"/>
  <c r="I7" i="1"/>
  <c r="M8" i="1"/>
  <c r="P10" i="32" l="1"/>
  <c r="R10" i="32" s="1"/>
  <c r="K29" i="29"/>
  <c r="P9" i="32"/>
  <c r="R9" i="32" s="1"/>
  <c r="P8" i="32"/>
  <c r="R8" i="32" s="1"/>
  <c r="K29" i="30"/>
  <c r="P10" i="30"/>
  <c r="R10" i="30" s="1"/>
  <c r="P9" i="30"/>
  <c r="R9" i="30" s="1"/>
  <c r="P8" i="30"/>
  <c r="R8" i="30" s="1"/>
  <c r="N26" i="29"/>
  <c r="L30" i="29" s="1"/>
  <c r="K29" i="33"/>
  <c r="P16" i="33"/>
  <c r="R16" i="33" s="1"/>
  <c r="P15" i="33"/>
  <c r="R15" i="33" s="1"/>
  <c r="P14" i="33"/>
  <c r="R14" i="33" s="1"/>
  <c r="I26" i="31"/>
  <c r="L30" i="31" s="1"/>
  <c r="K30" i="31"/>
  <c r="K29" i="31"/>
  <c r="L30" i="30"/>
  <c r="L31" i="30" s="1"/>
  <c r="L32" i="30" s="1"/>
  <c r="M26" i="30"/>
  <c r="P7" i="30"/>
  <c r="R7" i="30" s="1"/>
  <c r="O4" i="1"/>
  <c r="P17" i="33"/>
  <c r="R17" i="33" s="1"/>
  <c r="P18" i="33"/>
  <c r="R18" i="33" s="1"/>
  <c r="P19" i="33"/>
  <c r="R19" i="33" s="1"/>
  <c r="P20" i="33"/>
  <c r="R20" i="33" s="1"/>
  <c r="P21" i="33"/>
  <c r="R21" i="33" s="1"/>
  <c r="P22" i="33"/>
  <c r="R22" i="33" s="1"/>
  <c r="P23" i="33"/>
  <c r="R23" i="33" s="1"/>
  <c r="P24" i="33"/>
  <c r="R24" i="33" s="1"/>
  <c r="P7" i="29"/>
  <c r="R7" i="29" s="1"/>
  <c r="P8" i="29"/>
  <c r="R8" i="29" s="1"/>
  <c r="P9" i="29"/>
  <c r="R9" i="29" s="1"/>
  <c r="P10" i="29"/>
  <c r="R10" i="29" s="1"/>
  <c r="P11" i="29"/>
  <c r="R11" i="29" s="1"/>
  <c r="P12" i="29"/>
  <c r="R12" i="29" s="1"/>
  <c r="P13" i="29"/>
  <c r="R13" i="29" s="1"/>
  <c r="P14" i="29"/>
  <c r="R14" i="29" s="1"/>
  <c r="P15" i="29"/>
  <c r="R15" i="29" s="1"/>
  <c r="P16" i="29"/>
  <c r="R16" i="29" s="1"/>
  <c r="P17" i="29"/>
  <c r="R17" i="29" s="1"/>
  <c r="P18" i="29"/>
  <c r="R18" i="29" s="1"/>
  <c r="P19" i="29"/>
  <c r="R19" i="29" s="1"/>
  <c r="P20" i="29"/>
  <c r="R20" i="29" s="1"/>
  <c r="P21" i="29"/>
  <c r="R21" i="29" s="1"/>
  <c r="P22" i="29"/>
  <c r="R22" i="29" s="1"/>
  <c r="P23" i="29"/>
  <c r="R23" i="29" s="1"/>
  <c r="P24" i="29"/>
  <c r="R24" i="29" s="1"/>
  <c r="P8" i="31"/>
  <c r="R8" i="31" s="1"/>
  <c r="P9" i="31"/>
  <c r="R9" i="31" s="1"/>
  <c r="P10" i="31"/>
  <c r="R10" i="31" s="1"/>
  <c r="P11" i="31"/>
  <c r="R11" i="31" s="1"/>
  <c r="P12" i="31"/>
  <c r="R12" i="31" s="1"/>
  <c r="P13" i="31"/>
  <c r="R13" i="31" s="1"/>
  <c r="P14" i="31"/>
  <c r="R14" i="31" s="1"/>
  <c r="P15" i="31"/>
  <c r="R15" i="31" s="1"/>
  <c r="P16" i="31"/>
  <c r="R16" i="31" s="1"/>
  <c r="P17" i="31"/>
  <c r="R17" i="31" s="1"/>
  <c r="P18" i="31"/>
  <c r="R18" i="31" s="1"/>
  <c r="P19" i="31"/>
  <c r="R19" i="31" s="1"/>
  <c r="P20" i="31"/>
  <c r="R20" i="31" s="1"/>
  <c r="P21" i="31"/>
  <c r="R21" i="31" s="1"/>
  <c r="P22" i="31"/>
  <c r="R22" i="31" s="1"/>
  <c r="P23" i="31"/>
  <c r="R23" i="31" s="1"/>
  <c r="P24" i="31"/>
  <c r="R24" i="31" s="1"/>
  <c r="P21" i="32"/>
  <c r="R21" i="32" s="1"/>
  <c r="P22" i="32"/>
  <c r="R22" i="32" s="1"/>
  <c r="P23" i="32"/>
  <c r="R23" i="32" s="1"/>
  <c r="P13" i="33"/>
  <c r="R13" i="33" s="1"/>
  <c r="P12" i="33"/>
  <c r="R12" i="33" s="1"/>
  <c r="P11" i="33"/>
  <c r="R11" i="33" s="1"/>
  <c r="I26" i="33"/>
  <c r="L30" i="33" s="1"/>
  <c r="P10" i="33"/>
  <c r="R10" i="33" s="1"/>
  <c r="P9" i="33"/>
  <c r="R9" i="33" s="1"/>
  <c r="P8" i="33"/>
  <c r="R8" i="33" s="1"/>
  <c r="P7" i="33"/>
  <c r="R7" i="33" s="1"/>
  <c r="P6" i="33"/>
  <c r="R6" i="33" s="1"/>
  <c r="P5" i="33"/>
  <c r="R5" i="33" s="1"/>
  <c r="M29" i="33"/>
  <c r="H26" i="33"/>
  <c r="K30" i="33" s="1"/>
  <c r="P7" i="32"/>
  <c r="R7" i="32" s="1"/>
  <c r="P6" i="32"/>
  <c r="R6" i="32" s="1"/>
  <c r="P5" i="32"/>
  <c r="R5" i="32" s="1"/>
  <c r="L30" i="32"/>
  <c r="M29" i="32"/>
  <c r="H26" i="32"/>
  <c r="K30" i="32" s="1"/>
  <c r="K31" i="31"/>
  <c r="K32" i="31" s="1"/>
  <c r="P7" i="31"/>
  <c r="R7" i="31" s="1"/>
  <c r="P6" i="31"/>
  <c r="R6" i="31" s="1"/>
  <c r="M29" i="31"/>
  <c r="P5" i="31"/>
  <c r="P6" i="30"/>
  <c r="R6" i="30" s="1"/>
  <c r="P5" i="30"/>
  <c r="R5" i="30" s="1"/>
  <c r="M29" i="30"/>
  <c r="H26" i="30"/>
  <c r="K30" i="29"/>
  <c r="O26" i="29"/>
  <c r="M29" i="29" s="1"/>
  <c r="P6" i="29"/>
  <c r="R6" i="29" s="1"/>
  <c r="P5" i="29"/>
  <c r="Q7" i="1"/>
  <c r="Q13" i="1"/>
  <c r="Q10" i="1"/>
  <c r="N7" i="1"/>
  <c r="I6" i="1"/>
  <c r="Q6" i="1"/>
  <c r="I8" i="1"/>
  <c r="J13" i="1"/>
  <c r="G15" i="1"/>
  <c r="N13" i="1"/>
  <c r="Q5" i="1"/>
  <c r="Q8" i="1"/>
  <c r="N5" i="1"/>
  <c r="J10" i="1"/>
  <c r="I5" i="1"/>
  <c r="J6" i="1"/>
  <c r="Q4" i="1"/>
  <c r="J7" i="1"/>
  <c r="N8" i="1"/>
  <c r="J4" i="1"/>
  <c r="N10" i="1"/>
  <c r="J8" i="1"/>
  <c r="N6" i="1"/>
  <c r="K13" i="1" l="1"/>
  <c r="L13" i="1" s="1"/>
  <c r="R13" i="1"/>
  <c r="S13" i="1" s="1"/>
  <c r="T13" i="1" s="1"/>
  <c r="O13" i="1"/>
  <c r="K30" i="30"/>
  <c r="K31" i="30" s="1"/>
  <c r="K32" i="30" s="1"/>
  <c r="K10" i="1"/>
  <c r="L10" i="1" s="1"/>
  <c r="R10" i="1"/>
  <c r="S10" i="1" s="1"/>
  <c r="T10" i="1" s="1"/>
  <c r="O10" i="1"/>
  <c r="L31" i="29"/>
  <c r="L32" i="29" s="1"/>
  <c r="K6" i="1"/>
  <c r="L6" i="1" s="1"/>
  <c r="O7" i="1"/>
  <c r="R7" i="1"/>
  <c r="S7" i="1" s="1"/>
  <c r="T7" i="1" s="1"/>
  <c r="K7" i="1"/>
  <c r="L7" i="1" s="1"/>
  <c r="R8" i="1"/>
  <c r="S8" i="1" s="1"/>
  <c r="T8" i="1" s="1"/>
  <c r="K8" i="1"/>
  <c r="L8" i="1" s="1"/>
  <c r="O8" i="1"/>
  <c r="R4" i="1"/>
  <c r="S4" i="1" s="1"/>
  <c r="T4" i="1" s="1"/>
  <c r="K4" i="1"/>
  <c r="L4" i="1" s="1"/>
  <c r="O6" i="1"/>
  <c r="R6" i="1"/>
  <c r="S6" i="1" s="1"/>
  <c r="T6" i="1" s="1"/>
  <c r="O5" i="1"/>
  <c r="K31" i="32"/>
  <c r="K32" i="32" s="1"/>
  <c r="L31" i="32"/>
  <c r="L32" i="32" s="1"/>
  <c r="K31" i="33"/>
  <c r="K32" i="33" s="1"/>
  <c r="K31" i="29"/>
  <c r="K32" i="29" s="1"/>
  <c r="L31" i="31"/>
  <c r="L32" i="31" s="1"/>
  <c r="L31" i="33"/>
  <c r="L32" i="33" s="1"/>
  <c r="P26" i="33"/>
  <c r="M30" i="33" s="1"/>
  <c r="M31" i="33" s="1"/>
  <c r="M32" i="33" s="1"/>
  <c r="R26" i="33"/>
  <c r="P26" i="32"/>
  <c r="M30" i="32" s="1"/>
  <c r="M31" i="32" s="1"/>
  <c r="M32" i="32" s="1"/>
  <c r="R26" i="32"/>
  <c r="P26" i="31"/>
  <c r="R5" i="31"/>
  <c r="R26" i="31" s="1"/>
  <c r="R26" i="30"/>
  <c r="P26" i="30"/>
  <c r="M30" i="30" s="1"/>
  <c r="M31" i="30" s="1"/>
  <c r="M32" i="30" s="1"/>
  <c r="P26" i="29"/>
  <c r="R5" i="29"/>
  <c r="R26" i="29" s="1"/>
  <c r="J5" i="1"/>
  <c r="V13" i="1" l="1"/>
  <c r="K5" i="1"/>
  <c r="L5" i="1" s="1"/>
  <c r="R5" i="1"/>
  <c r="S5" i="1" s="1"/>
  <c r="T5" i="1" s="1"/>
  <c r="V10" i="1"/>
  <c r="V6" i="1"/>
  <c r="V8" i="1"/>
  <c r="V7" i="1"/>
  <c r="V4" i="1"/>
  <c r="P4" i="1"/>
  <c r="P6" i="1"/>
  <c r="P5" i="1"/>
  <c r="P29" i="30"/>
  <c r="P29" i="29"/>
  <c r="P29" i="31"/>
  <c r="P29" i="32"/>
  <c r="P29" i="33"/>
  <c r="P28" i="33"/>
  <c r="P28" i="32"/>
  <c r="M30" i="31"/>
  <c r="M31" i="31" s="1"/>
  <c r="M32" i="31" s="1"/>
  <c r="P28" i="31"/>
  <c r="P28" i="30"/>
  <c r="M30" i="29"/>
  <c r="M31" i="29" s="1"/>
  <c r="M32" i="29" s="1"/>
  <c r="P28" i="29"/>
  <c r="C9" i="1"/>
  <c r="F7" i="1"/>
  <c r="C12" i="1"/>
  <c r="B7" i="1"/>
  <c r="C7" i="1"/>
  <c r="B14" i="1"/>
  <c r="F12" i="1"/>
  <c r="C14" i="1"/>
  <c r="F9" i="1"/>
  <c r="B15" i="1"/>
  <c r="F15" i="1"/>
  <c r="B9" i="1"/>
  <c r="B12" i="1"/>
  <c r="F14" i="1"/>
  <c r="C15" i="1"/>
  <c r="P9" i="1" l="1"/>
  <c r="P13" i="1"/>
  <c r="P16" i="1"/>
  <c r="P11" i="1"/>
  <c r="P8" i="1"/>
  <c r="P15" i="1"/>
  <c r="P12" i="1"/>
  <c r="P7" i="1"/>
  <c r="P14" i="1"/>
  <c r="P10" i="1"/>
  <c r="V5" i="1"/>
  <c r="P30" i="30"/>
  <c r="P30" i="33"/>
  <c r="P30" i="32"/>
  <c r="P30" i="31"/>
  <c r="P30" i="29"/>
  <c r="D9" i="1"/>
  <c r="D14" i="1"/>
  <c r="D7" i="1"/>
  <c r="D12" i="1"/>
  <c r="D15" i="1"/>
  <c r="P32" i="31" l="1"/>
  <c r="P32" i="33"/>
  <c r="P32" i="29"/>
  <c r="P32" i="32"/>
  <c r="P32" i="30"/>
  <c r="E12" i="1"/>
  <c r="E7" i="1"/>
  <c r="E14" i="1"/>
  <c r="E15" i="1"/>
  <c r="E9" i="1"/>
  <c r="Q5" i="6" l="1"/>
  <c r="N24" i="6" l="1"/>
  <c r="M24" i="6"/>
  <c r="N23" i="6"/>
  <c r="M23" i="6"/>
  <c r="N22" i="6"/>
  <c r="M22" i="6"/>
  <c r="N21" i="6"/>
  <c r="M21" i="6"/>
  <c r="N20" i="6"/>
  <c r="M20" i="6"/>
  <c r="N19" i="6"/>
  <c r="M19" i="6"/>
  <c r="N18" i="6"/>
  <c r="M18" i="6"/>
  <c r="N17" i="6"/>
  <c r="M17" i="6"/>
  <c r="N16" i="6"/>
  <c r="M16" i="6"/>
  <c r="N15" i="6"/>
  <c r="M15" i="6"/>
  <c r="N14" i="6"/>
  <c r="M14" i="6"/>
  <c r="N13" i="6"/>
  <c r="M13" i="6"/>
  <c r="N12" i="6"/>
  <c r="M12" i="6"/>
  <c r="N11" i="6"/>
  <c r="M11" i="6"/>
  <c r="N10" i="6"/>
  <c r="M10" i="6"/>
  <c r="N9" i="6"/>
  <c r="M9" i="6"/>
  <c r="N8" i="6"/>
  <c r="M8" i="6"/>
  <c r="N7" i="6"/>
  <c r="M7" i="6"/>
  <c r="N6" i="6"/>
  <c r="M6" i="6"/>
  <c r="N5" i="6"/>
  <c r="M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H24" i="6"/>
  <c r="H23" i="6"/>
  <c r="P23" i="6" s="1"/>
  <c r="H22" i="6"/>
  <c r="H21" i="6"/>
  <c r="H20" i="6"/>
  <c r="H19" i="6"/>
  <c r="P19" i="6" s="1"/>
  <c r="H18" i="6"/>
  <c r="H17" i="6"/>
  <c r="H16" i="6"/>
  <c r="H15" i="6"/>
  <c r="H14" i="6"/>
  <c r="H13" i="6"/>
  <c r="P13" i="6" s="1"/>
  <c r="H12" i="6"/>
  <c r="H11" i="6"/>
  <c r="H10" i="6"/>
  <c r="H9" i="6"/>
  <c r="P9" i="6" s="1"/>
  <c r="H8" i="6"/>
  <c r="H7" i="6"/>
  <c r="H6" i="6"/>
  <c r="H5" i="6"/>
  <c r="L26" i="6"/>
  <c r="K26" i="6"/>
  <c r="G26" i="6"/>
  <c r="L29" i="6" s="1"/>
  <c r="F26" i="6"/>
  <c r="P5" i="6" l="1"/>
  <c r="P17" i="6"/>
  <c r="P21" i="6"/>
  <c r="P15" i="6"/>
  <c r="N26" i="6"/>
  <c r="P11" i="6"/>
  <c r="M26" i="6"/>
  <c r="P6" i="6"/>
  <c r="P8" i="6"/>
  <c r="P10" i="6"/>
  <c r="P12" i="6"/>
  <c r="P14" i="6"/>
  <c r="P16" i="6"/>
  <c r="P18" i="6"/>
  <c r="P20" i="6"/>
  <c r="P22" i="6"/>
  <c r="P24" i="6"/>
  <c r="P7" i="6"/>
  <c r="K29" i="6"/>
  <c r="H26" i="6"/>
  <c r="I26" i="6"/>
  <c r="L30" i="6" l="1"/>
  <c r="L31" i="6" s="1"/>
  <c r="L32" i="6" s="1"/>
  <c r="K30" i="6"/>
  <c r="K31" i="6" s="1"/>
  <c r="K32" i="6" s="1"/>
  <c r="O6" i="6" l="1"/>
  <c r="R6" i="6" s="1"/>
  <c r="Q6" i="6"/>
  <c r="O7" i="6"/>
  <c r="R7" i="6" s="1"/>
  <c r="Q7" i="6"/>
  <c r="O8" i="6"/>
  <c r="R8" i="6" s="1"/>
  <c r="Q8" i="6"/>
  <c r="O9" i="6"/>
  <c r="R9" i="6" s="1"/>
  <c r="Q9" i="6"/>
  <c r="O10" i="6"/>
  <c r="R10" i="6" s="1"/>
  <c r="Q10" i="6"/>
  <c r="O11" i="6"/>
  <c r="R11" i="6" s="1"/>
  <c r="Q11" i="6"/>
  <c r="O12" i="6"/>
  <c r="R12" i="6" s="1"/>
  <c r="Q12" i="6"/>
  <c r="O13" i="6"/>
  <c r="R13" i="6" s="1"/>
  <c r="Q13" i="6"/>
  <c r="O14" i="6"/>
  <c r="R14" i="6" s="1"/>
  <c r="Q14" i="6"/>
  <c r="O15" i="6"/>
  <c r="R15" i="6" s="1"/>
  <c r="Q15" i="6"/>
  <c r="O16" i="6"/>
  <c r="R16" i="6" s="1"/>
  <c r="Q16" i="6"/>
  <c r="O17" i="6"/>
  <c r="R17" i="6" s="1"/>
  <c r="Q17" i="6"/>
  <c r="O18" i="6"/>
  <c r="R18" i="6" s="1"/>
  <c r="Q18" i="6"/>
  <c r="O19" i="6"/>
  <c r="R19" i="6" s="1"/>
  <c r="Q19" i="6"/>
  <c r="O20" i="6"/>
  <c r="R20" i="6" s="1"/>
  <c r="Q20" i="6"/>
  <c r="O21" i="6"/>
  <c r="R21" i="6" s="1"/>
  <c r="Q21" i="6"/>
  <c r="O22" i="6"/>
  <c r="R22" i="6" s="1"/>
  <c r="Q22" i="6"/>
  <c r="O23" i="6"/>
  <c r="R23" i="6" s="1"/>
  <c r="Q23" i="6"/>
  <c r="O24" i="6"/>
  <c r="R24" i="6" s="1"/>
  <c r="Q24" i="6"/>
  <c r="P26" i="6" l="1"/>
  <c r="M30" i="6" s="1"/>
  <c r="Q26" i="6"/>
  <c r="O5" i="6"/>
  <c r="O26" i="6" l="1"/>
  <c r="M29" i="6" s="1"/>
  <c r="R5" i="6"/>
  <c r="M31" i="6"/>
  <c r="M32" i="6" s="1"/>
  <c r="P28" i="6"/>
  <c r="R26" i="6"/>
  <c r="P29" i="6" l="1"/>
  <c r="P30" i="6" s="1"/>
  <c r="P32" i="6" s="1"/>
</calcChain>
</file>

<file path=xl/sharedStrings.xml><?xml version="1.0" encoding="utf-8"?>
<sst xmlns="http://schemas.openxmlformats.org/spreadsheetml/2006/main" count="1337" uniqueCount="106">
  <si>
    <t>RDSS Learn to Win - Contest Scoresheet Summary</t>
  </si>
  <si>
    <t>Bankroll</t>
  </si>
  <si>
    <t>Month:</t>
  </si>
  <si>
    <t>Date</t>
  </si>
  <si>
    <t>Track</t>
  </si>
  <si>
    <t>Race #</t>
  </si>
  <si>
    <t>Win Mutuel</t>
  </si>
  <si>
    <t>Place Mutuel</t>
  </si>
  <si>
    <t>Win Horse Mutuels</t>
  </si>
  <si>
    <t>1</t>
  </si>
  <si>
    <t>Player Name:</t>
  </si>
  <si>
    <t>Play</t>
  </si>
  <si>
    <t>#</t>
  </si>
  <si>
    <t>Wager #1</t>
  </si>
  <si>
    <t>Pgm #</t>
  </si>
  <si>
    <t>Win $</t>
  </si>
  <si>
    <t>Place $</t>
  </si>
  <si>
    <t>Wager #2</t>
  </si>
  <si>
    <t>Total</t>
  </si>
  <si>
    <t>Wager</t>
  </si>
  <si>
    <t>Totals</t>
  </si>
  <si>
    <t>Hit Ratio:</t>
  </si>
  <si>
    <t>Notes</t>
  </si>
  <si>
    <t>Hit Ratio</t>
  </si>
  <si>
    <t>Place</t>
  </si>
  <si>
    <t>Horse Mutuels</t>
  </si>
  <si>
    <t>Win Ret</t>
  </si>
  <si>
    <t>Place Ret</t>
  </si>
  <si>
    <t>Return</t>
  </si>
  <si>
    <t>Hits</t>
  </si>
  <si>
    <t>Plays</t>
  </si>
  <si>
    <t># Plays</t>
  </si>
  <si>
    <t>Bonus</t>
  </si>
  <si>
    <t>Rate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</si>
  <si>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</si>
  <si>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</si>
  <si>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</si>
  <si>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</si>
  <si>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</si>
  <si>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</si>
  <si>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</si>
  <si>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</si>
  <si>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</si>
  <si>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</si>
  <si>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</si>
  <si>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</si>
  <si>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</si>
  <si>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</si>
  <si>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</si>
  <si>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</si>
  <si>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</si>
  <si>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</si>
  <si>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</si>
  <si>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WO</t>
  </si>
  <si>
    <t>Summary</t>
  </si>
  <si>
    <t>Win</t>
  </si>
  <si>
    <t>Bets</t>
  </si>
  <si>
    <t>Profit</t>
  </si>
  <si>
    <t>ROI</t>
  </si>
  <si>
    <t>Cost of Place Betting</t>
  </si>
  <si>
    <t>Bet</t>
  </si>
  <si>
    <t>ROI%</t>
  </si>
  <si>
    <t>(Reduction of Win ROI%)</t>
  </si>
  <si>
    <t>SAR</t>
  </si>
  <si>
    <t xml:space="preserve"> Bankroll:</t>
  </si>
  <si>
    <t>Contest Score:</t>
  </si>
  <si>
    <t>Bonus:</t>
  </si>
  <si>
    <t>Contest Score</t>
  </si>
  <si>
    <t>August</t>
  </si>
  <si>
    <t>Player Name</t>
  </si>
  <si>
    <t>BarbCraven</t>
  </si>
  <si>
    <t>Sar</t>
  </si>
  <si>
    <t>DianeM</t>
  </si>
  <si>
    <t>DMR</t>
  </si>
  <si>
    <t>Boe777</t>
  </si>
  <si>
    <t>Buffaloxp</t>
  </si>
  <si>
    <t>gfnut</t>
  </si>
  <si>
    <t># Hits *</t>
  </si>
  <si>
    <t>* Hits defined as: profitable bets</t>
  </si>
  <si>
    <t>noddub62</t>
  </si>
  <si>
    <t>PEN</t>
  </si>
  <si>
    <t>FL</t>
  </si>
  <si>
    <t>gfnut2</t>
  </si>
  <si>
    <t>MrBill</t>
  </si>
  <si>
    <t>PID</t>
  </si>
  <si>
    <t>Rmath</t>
  </si>
  <si>
    <t>gandalph380</t>
  </si>
  <si>
    <t>AldensDad</t>
  </si>
  <si>
    <t>TigerRose</t>
  </si>
  <si>
    <t>MTH</t>
  </si>
  <si>
    <t>W0</t>
  </si>
  <si>
    <t>No Screen Cap</t>
  </si>
  <si>
    <t>Suf</t>
  </si>
  <si>
    <t>SUF</t>
  </si>
  <si>
    <t>PKTruckdriver1</t>
  </si>
  <si>
    <t>1A</t>
  </si>
  <si>
    <t>AP</t>
  </si>
  <si>
    <t>BillV</t>
  </si>
  <si>
    <t>EMR</t>
  </si>
  <si>
    <t>MNR</t>
  </si>
  <si>
    <t>DEL</t>
  </si>
  <si>
    <t>Midland333</t>
  </si>
  <si>
    <t>PARX</t>
  </si>
  <si>
    <t>FE</t>
  </si>
  <si>
    <t>Hoo</t>
  </si>
  <si>
    <t>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</si>
</sst>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"/>
    <numFmt numFmtId="165" formatCode="_([$$-409]* #,##0.00_);_([$$-409]* \(#,##0.00\);_([$$-409]* &quot;-&quot;??_);_(@_)"/>
    <numFmt numFmtId="166" formatCode="&quot;$&quot;#,##0"/>
    <numFmt numFmtId="167" formatCode="0.000"/>
    <numFmt numFmtId="168" formatCode="0.0"/>
  </numFmts>
  <fonts count="15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rebuchet MS"/>
      <family val="2"/>
    </font>
    <font>
      <u/>
      <sz val="14"/>
      <color theme="1"/>
      <name val="Trebuchet MS"/>
      <family val="2"/>
    </font>
    <font>
      <b/>
      <sz val="11"/>
      <color rgb="FF3F3F76"/>
      <name val="Calibri"/>
      <family val="2"/>
      <scheme val="minor"/>
    </font>
    <font>
      <b/>
      <sz val="14"/>
      <color rgb="FF7030A0"/>
      <name val="Trebuchet MS"/>
      <family val="2"/>
    </font>
    <font>
      <sz val="14"/>
      <color rgb="FF7030A0"/>
      <name val="Trebuchet MS"/>
      <family val="2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</borders>
  <cellStyleXfs count="6">
    <xf numFmtId="0" fontId="0" fillId="0" borderId="0"/>
    <xf numFmtId="0" fontId="1" fillId="2" borderId="1" applyNumberFormat="0" applyAlignment="0" applyProtection="0"/>
    <xf numFmtId="9" fontId="9" fillId="0" borderId="0" applyFon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165" fontId="9" fillId="7" borderId="0"/>
  </cellStyleXfs>
  <cellXfs count="119">
    <xf numFmtId="0" fontId="0" fillId="0" borderId="0" xfId="0"/>
    <xf numFmtId="0" fontId="4" fillId="0" borderId="0" xfId="0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5" fontId="4" fillId="0" borderId="0" xfId="0" applyNumberFormat="1" applyFont="1"/>
    <xf numFmtId="0" fontId="5" fillId="2" borderId="1" xfId="1" applyFont="1"/>
    <xf numFmtId="0" fontId="0" fillId="0" borderId="0" xfId="0" applyAlignment="1">
      <alignment horizontal="center"/>
    </xf>
    <xf numFmtId="14" fontId="4" fillId="0" borderId="0" xfId="0" applyNumberFormat="1" applyFont="1"/>
    <xf numFmtId="14" fontId="0" fillId="0" borderId="0" xfId="0" applyNumberFormat="1"/>
    <xf numFmtId="0" fontId="5" fillId="2" borderId="1" xfId="1" applyFont="1" applyAlignment="1">
      <alignment horizontal="center"/>
    </xf>
    <xf numFmtId="49" fontId="5" fillId="2" borderId="1" xfId="1" applyNumberFormat="1" applyFont="1" applyAlignment="1">
      <alignment horizontal="center"/>
    </xf>
    <xf numFmtId="164" fontId="4" fillId="0" borderId="0" xfId="0" applyNumberFormat="1" applyFont="1" applyAlignment="1">
      <alignment horizontal="right"/>
    </xf>
    <xf numFmtId="164" fontId="5" fillId="2" borderId="1" xfId="1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4" fontId="5" fillId="2" borderId="1" xfId="1" applyNumberFormat="1" applyFont="1" applyAlignment="1">
      <alignment horizontal="center"/>
    </xf>
    <xf numFmtId="166" fontId="5" fillId="2" borderId="1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6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4" fontId="5" fillId="3" borderId="1" xfId="1" applyNumberFormat="1" applyFont="1" applyFill="1"/>
    <xf numFmtId="49" fontId="5" fillId="4" borderId="1" xfId="1" applyNumberFormat="1" applyFont="1" applyFill="1" applyAlignment="1">
      <alignment horizontal="center"/>
    </xf>
    <xf numFmtId="164" fontId="5" fillId="3" borderId="1" xfId="1" applyNumberFormat="1" applyFont="1" applyFill="1" applyAlignment="1">
      <alignment horizontal="center"/>
    </xf>
    <xf numFmtId="1" fontId="5" fillId="4" borderId="1" xfId="1" applyNumberFormat="1" applyFont="1" applyFill="1" applyAlignment="1">
      <alignment horizontal="center"/>
    </xf>
    <xf numFmtId="0" fontId="5" fillId="4" borderId="1" xfId="1" applyFont="1" applyFill="1"/>
    <xf numFmtId="14" fontId="5" fillId="3" borderId="1" xfId="1" applyNumberFormat="1" applyFont="1" applyFill="1" applyAlignment="1">
      <alignment horizontal="center"/>
    </xf>
    <xf numFmtId="2" fontId="5" fillId="3" borderId="1" xfId="1" applyNumberFormat="1" applyFont="1" applyFill="1" applyAlignment="1">
      <alignment horizontal="center"/>
    </xf>
    <xf numFmtId="166" fontId="5" fillId="3" borderId="1" xfId="1" applyNumberFormat="1" applyFont="1" applyFill="1" applyAlignment="1">
      <alignment horizontal="center"/>
    </xf>
    <xf numFmtId="164" fontId="5" fillId="4" borderId="1" xfId="1" applyNumberFormat="1" applyFont="1" applyFill="1" applyAlignment="1">
      <alignment horizontal="center"/>
    </xf>
    <xf numFmtId="166" fontId="5" fillId="4" borderId="1" xfId="1" applyNumberFormat="1" applyFont="1" applyFill="1" applyAlignment="1">
      <alignment horizontal="center"/>
    </xf>
    <xf numFmtId="0" fontId="5" fillId="4" borderId="1" xfId="1" applyFont="1" applyFill="1" applyAlignment="1">
      <alignment horizontal="left"/>
    </xf>
    <xf numFmtId="167" fontId="0" fillId="0" borderId="0" xfId="0" applyNumberFormat="1"/>
    <xf numFmtId="164" fontId="0" fillId="0" borderId="0" xfId="0" applyNumberFormat="1"/>
    <xf numFmtId="0" fontId="5" fillId="2" borderId="1" xfId="1" applyFont="1" applyBorder="1"/>
    <xf numFmtId="165" fontId="5" fillId="2" borderId="1" xfId="1" applyNumberFormat="1" applyFont="1" applyBorder="1" applyAlignment="1">
      <alignment horizontal="right"/>
    </xf>
    <xf numFmtId="167" fontId="5" fillId="2" borderId="1" xfId="1" applyNumberFormat="1" applyFont="1" applyBorder="1" applyAlignment="1">
      <alignment horizontal="right"/>
    </xf>
    <xf numFmtId="0" fontId="5" fillId="2" borderId="1" xfId="1" applyFont="1" applyBorder="1" applyAlignment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0" fillId="0" borderId="5" xfId="0" applyBorder="1" applyAlignment="1"/>
    <xf numFmtId="17" fontId="7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6" fontId="5" fillId="2" borderId="1" xfId="1" applyNumberFormat="1" applyFont="1" applyAlignment="1">
      <alignment horizontal="right"/>
    </xf>
    <xf numFmtId="0" fontId="0" fillId="0" borderId="0" xfId="0" applyFont="1"/>
    <xf numFmtId="49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right"/>
    </xf>
    <xf numFmtId="0" fontId="12" fillId="6" borderId="1" xfId="4" applyFont="1" applyBorder="1"/>
    <xf numFmtId="0" fontId="12" fillId="6" borderId="1" xfId="4" applyFont="1" applyBorder="1" applyAlignment="1">
      <alignment horizontal="center"/>
    </xf>
    <xf numFmtId="0" fontId="13" fillId="5" borderId="1" xfId="3" applyFont="1" applyBorder="1"/>
    <xf numFmtId="0" fontId="13" fillId="5" borderId="1" xfId="3" applyFont="1" applyBorder="1" applyAlignment="1">
      <alignment horizontal="center"/>
    </xf>
    <xf numFmtId="9" fontId="0" fillId="0" borderId="0" xfId="2" applyFont="1"/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167" fontId="5" fillId="2" borderId="1" xfId="1" applyNumberFormat="1" applyFont="1" applyBorder="1" applyAlignment="1">
      <alignment horizontal="center"/>
    </xf>
    <xf numFmtId="0" fontId="0" fillId="0" borderId="0" xfId="0"/>
    <xf numFmtId="0" fontId="0" fillId="0" borderId="0" xfId="0"/>
    <xf numFmtId="0" fontId="2" fillId="0" borderId="0" xfId="0" applyFont="1"/>
    <xf numFmtId="164" fontId="14" fillId="0" borderId="0" xfId="0" applyNumberFormat="1" applyFont="1"/>
    <xf numFmtId="165" fontId="14" fillId="2" borderId="1" xfId="1" applyNumberFormat="1" applyFont="1" applyBorder="1" applyAlignment="1">
      <alignment horizontal="right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164" fontId="14" fillId="0" borderId="0" xfId="0" applyNumberFormat="1" applyFont="1" applyBorder="1"/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0" fontId="12" fillId="6" borderId="1" xfId="4" applyFont="1" applyBorder="1" applyAlignment="1">
      <alignment horizontal="center"/>
    </xf>
    <xf numFmtId="0" fontId="13" fillId="5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5" fillId="3" borderId="2" xfId="1" applyNumberFormat="1" applyFont="1" applyFill="1" applyBorder="1" applyAlignment="1">
      <alignment horizontal="center"/>
    </xf>
    <xf numFmtId="49" fontId="5" fillId="3" borderId="3" xfId="1" applyNumberFormat="1" applyFont="1" applyFill="1" applyBorder="1" applyAlignment="1">
      <alignment horizontal="center"/>
    </xf>
    <xf numFmtId="49" fontId="5" fillId="3" borderId="4" xfId="1" applyNumberFormat="1" applyFont="1" applyFill="1" applyBorder="1" applyAlignment="1">
      <alignment horizontal="center"/>
    </xf>
    <xf numFmtId="49" fontId="5" fillId="4" borderId="2" xfId="1" applyNumberFormat="1" applyFont="1" applyFill="1" applyBorder="1" applyAlignment="1">
      <alignment horizontal="center"/>
    </xf>
    <xf numFmtId="49" fontId="5" fillId="4" borderId="3" xfId="1" applyNumberFormat="1" applyFont="1" applyFill="1" applyBorder="1" applyAlignment="1">
      <alignment horizontal="center"/>
    </xf>
    <xf numFmtId="49" fontId="5" fillId="4" borderId="4" xfId="1" applyNumberFormat="1" applyFont="1" applyFill="1" applyBorder="1" applyAlignment="1">
      <alignment horizontal="center"/>
    </xf>
    <xf numFmtId="0" fontId="5" fillId="2" borderId="2" xfId="1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5" fillId="2" borderId="4" xfId="1" applyFont="1" applyBorder="1" applyAlignment="1">
      <alignment horizontal="center"/>
    </xf>
  </cellXfs>
  <cellStyles count="6">
    <cellStyle name="Good" xfId="3" builtinId="26"/>
    <cellStyle name="Input" xfId="1" builtinId="20"/>
    <cellStyle name="Neutral" xfId="4" builtinId="28"/>
    <cellStyle name="Normal" xfId="0" builtinId="0"/>
    <cellStyle name="Percent" xfId="2" builtinId="5"/>
    <cellStyle name="Style 1" xfId="5"/>
  </cellStyles>
  <dxfs count="50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29</xdr:row>
      <xdr:rowOff>95251</xdr:rowOff>
    </xdr:from>
    <xdr:to>
      <xdr:col>23</xdr:col>
      <xdr:colOff>0</xdr:colOff>
      <xdr:row>29</xdr:row>
      <xdr:rowOff>104775</xdr:rowOff>
    </xdr:to>
    <xdr:cxnSp macro="">
      <xdr:nvCxnSpPr>
        <xdr:cNvPr id="4" name="Straight Connector 3"/>
        <xdr:cNvCxnSpPr/>
      </xdr:nvCxnSpPr>
      <xdr:spPr>
        <a:xfrm flipV="1">
          <a:off x="0" y="5905501"/>
          <a:ext cx="15373350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3" name="Straight Connector 2"/>
        <xdr:cNvCxnSpPr/>
      </xdr:nvCxnSpPr>
      <xdr:spPr>
        <a:xfrm>
          <a:off x="19050" y="4724400"/>
          <a:ext cx="16602075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"/>
  <sheetViews>
    <sheetView tabSelected="1" workbookViewId="0">
      <selection activeCell="E23" sqref="E23"/>
    </sheetView>
  </sheetViews>
  <sheetFormatPr defaultRowHeight="15" x14ac:dyDescent="0.25"/>
  <cols>
    <col min="1" max="1" width="25" customWidth="1"/>
    <col min="2" max="2" width="14.28515625" style="3" customWidth="1"/>
    <col min="3" max="4" width="9.140625" style="20"/>
    <col min="5" max="5" width="13.5703125" style="3" customWidth="1"/>
    <col min="6" max="7" width="9.140625" style="6"/>
    <col min="8" max="8" width="2.85546875" style="6" customWidth="1"/>
    <col min="10" max="10" width="10.140625" customWidth="1"/>
    <col min="21" max="21" width="5.28515625" customWidth="1"/>
    <col min="23" max="23" width="13.140625" customWidth="1"/>
    <col min="24" max="24" width="10.5703125" bestFit="1" customWidth="1"/>
  </cols>
  <sheetData>
    <row r="1" spans="1:23" ht="18.75" x14ac:dyDescent="0.3">
      <c r="A1" s="4" t="s">
        <v>0</v>
      </c>
      <c r="F1" s="26"/>
      <c r="G1" s="26"/>
      <c r="H1" s="26"/>
      <c r="I1" s="1" t="s">
        <v>2</v>
      </c>
      <c r="J1" s="54" t="s">
        <v>68</v>
      </c>
      <c r="L1" s="74" t="s">
        <v>78</v>
      </c>
    </row>
    <row r="2" spans="1:23" ht="18.75" customHeight="1" x14ac:dyDescent="0.25">
      <c r="A2" s="51"/>
      <c r="B2" s="52"/>
      <c r="C2" s="23"/>
      <c r="D2" s="23"/>
      <c r="E2" s="52"/>
      <c r="F2" s="104"/>
      <c r="G2" s="104"/>
      <c r="H2" s="53"/>
      <c r="I2" s="105" t="s">
        <v>55</v>
      </c>
      <c r="J2" s="105"/>
      <c r="K2" s="105"/>
      <c r="L2" s="105"/>
      <c r="M2" s="106" t="s">
        <v>24</v>
      </c>
      <c r="N2" s="106"/>
      <c r="O2" s="106"/>
      <c r="P2" s="106"/>
      <c r="Q2" s="107" t="s">
        <v>18</v>
      </c>
      <c r="R2" s="107"/>
      <c r="S2" s="107"/>
      <c r="T2" s="107"/>
      <c r="V2" s="103" t="s">
        <v>59</v>
      </c>
      <c r="W2" s="103"/>
    </row>
    <row r="3" spans="1:23" x14ac:dyDescent="0.25">
      <c r="A3" s="44" t="s">
        <v>69</v>
      </c>
      <c r="B3" s="45" t="s">
        <v>1</v>
      </c>
      <c r="C3" s="46" t="s">
        <v>23</v>
      </c>
      <c r="D3" s="71" t="s">
        <v>32</v>
      </c>
      <c r="E3" s="76" t="s">
        <v>67</v>
      </c>
      <c r="F3" s="47" t="s">
        <v>77</v>
      </c>
      <c r="G3" s="47" t="s">
        <v>31</v>
      </c>
      <c r="H3"/>
      <c r="I3" s="5" t="s">
        <v>60</v>
      </c>
      <c r="J3" s="9" t="s">
        <v>28</v>
      </c>
      <c r="K3" s="5" t="s">
        <v>57</v>
      </c>
      <c r="L3" s="5" t="s">
        <v>61</v>
      </c>
      <c r="M3" s="62" t="s">
        <v>60</v>
      </c>
      <c r="N3" s="63" t="s">
        <v>28</v>
      </c>
      <c r="O3" s="62" t="s">
        <v>57</v>
      </c>
      <c r="P3" s="62" t="s">
        <v>61</v>
      </c>
      <c r="Q3" s="64" t="s">
        <v>60</v>
      </c>
      <c r="R3" s="65" t="s">
        <v>28</v>
      </c>
      <c r="S3" s="64" t="s">
        <v>57</v>
      </c>
      <c r="T3" s="64" t="s">
        <v>61</v>
      </c>
      <c r="V3" s="103" t="s">
        <v>62</v>
      </c>
      <c r="W3" s="103"/>
    </row>
    <row r="4" spans="1:23" x14ac:dyDescent="0.25">
      <c r="A4" s="73" t="s">
        <v>79</v>
      </c>
      <c r="B4" s="43">
        <f ca="1">IF(A4="","",INDIRECT(A4 &amp; "!P28"))</f>
        <v>2526</v>
      </c>
      <c r="C4" s="42">
        <f ca="1">IF(A4="","",INDIRECT(A4 &amp; "!P29"))</f>
        <v>0.625</v>
      </c>
      <c r="D4" s="43">
        <f ca="1">IF(A4="","",INDIRECT(A4 &amp; "!P30"))</f>
        <v>315.75</v>
      </c>
      <c r="E4" s="75">
        <f ca="1">IF(A4="","",INDIRECT(A4 &amp; "!P32"))</f>
        <v>2841.75</v>
      </c>
      <c r="F4" s="6">
        <f ca="1">IF(A4="","",INDIRECT(A4 &amp; "!R26"))</f>
        <v>5</v>
      </c>
      <c r="G4" s="6">
        <f ca="1">IF(A4="","",INDIRECT(A4 &amp; "!Q26"))</f>
        <v>8</v>
      </c>
      <c r="H4" s="73"/>
      <c r="I4" s="43">
        <f t="shared" ref="I4:I8" ca="1" si="0">IF(A4="","",INDIRECT(A4 &amp; "!K29"))</f>
        <v>800</v>
      </c>
      <c r="J4" s="43">
        <f t="shared" ref="J4:J8" ca="1" si="1">IF(A4="","",INDIRECT(A4 &amp; "!K30"))</f>
        <v>1326</v>
      </c>
      <c r="K4" s="43">
        <f t="shared" ref="K4:K8" ca="1" si="2">IF(A4="","",J4-I4)</f>
        <v>526</v>
      </c>
      <c r="L4" s="66">
        <f t="shared" ref="L4:L8" ca="1" si="3">IF(A4="","",K4/MAX(1,I4))</f>
        <v>0.65749999999999997</v>
      </c>
      <c r="M4" s="43">
        <f t="shared" ref="M4:M8" ca="1" si="4">IF(A4="","",INDIRECT(A4 &amp; "!l29"))</f>
        <v>0</v>
      </c>
      <c r="N4" s="43">
        <f t="shared" ref="N4:N8" ca="1" si="5">IF(A4="","",INDIRECT(A4 &amp; "!l30"))</f>
        <v>0</v>
      </c>
      <c r="O4" s="43">
        <f t="shared" ref="O4:O8" ca="1" si="6">IF(A4="","",N4-M4)</f>
        <v>0</v>
      </c>
      <c r="P4" s="66">
        <f t="shared" ref="P4:P8" ca="1" si="7">IF(F4="","",O4/MAX(1,M4))</f>
        <v>0</v>
      </c>
      <c r="Q4" s="43">
        <f t="shared" ref="Q4:Q8" ca="1" si="8">IF(A4="","",INDIRECT(A4 &amp; "!m29"))</f>
        <v>800</v>
      </c>
      <c r="R4" s="43">
        <f t="shared" ref="R4:R8" ca="1" si="9">IF(A4="","",J4+N4)</f>
        <v>1326</v>
      </c>
      <c r="S4" s="43">
        <f t="shared" ref="S4:S8" ca="1" si="10">IF(A4="","",R4-Q4)</f>
        <v>526</v>
      </c>
      <c r="T4" s="66">
        <f t="shared" ref="T4:T8" ca="1" si="11">IF(J4="","",S4/MAX(1,Q4))</f>
        <v>0.65749999999999997</v>
      </c>
      <c r="U4" s="73"/>
      <c r="V4" s="66">
        <f t="shared" ref="V4:V8" ca="1" si="12">IF(A4="","",T4-L4)</f>
        <v>0</v>
      </c>
    </row>
    <row r="5" spans="1:23" x14ac:dyDescent="0.25">
      <c r="A5" t="s">
        <v>83</v>
      </c>
      <c r="B5" s="43">
        <f ca="1">IF(A5="","",INDIRECT(A5 &amp; "!P28"))</f>
        <v>2490</v>
      </c>
      <c r="C5" s="42">
        <f ca="1">IF(A5="","",INDIRECT(A5 &amp; "!P29"))</f>
        <v>0.2857142857142857</v>
      </c>
      <c r="D5" s="43">
        <f ca="1">IF(A5="","",INDIRECT(A5 &amp; "!P30"))</f>
        <v>0</v>
      </c>
      <c r="E5" s="75">
        <f ca="1">IF(A5="","",INDIRECT(A5 &amp; "!P32"))</f>
        <v>2490</v>
      </c>
      <c r="F5" s="6">
        <f ca="1">IF(A5="","",INDIRECT(A5 &amp; "!R26"))</f>
        <v>4</v>
      </c>
      <c r="G5" s="6">
        <f ca="1">IF(A5="","",INDIRECT(A5 &amp; "!Q26"))</f>
        <v>14</v>
      </c>
      <c r="H5" s="73"/>
      <c r="I5" s="43">
        <f t="shared" ca="1" si="0"/>
        <v>1400</v>
      </c>
      <c r="J5" s="43">
        <f t="shared" ca="1" si="1"/>
        <v>1890</v>
      </c>
      <c r="K5" s="43">
        <f t="shared" ca="1" si="2"/>
        <v>490</v>
      </c>
      <c r="L5" s="66">
        <f t="shared" ca="1" si="3"/>
        <v>0.35</v>
      </c>
      <c r="M5" s="43">
        <f t="shared" ca="1" si="4"/>
        <v>0</v>
      </c>
      <c r="N5" s="43">
        <f t="shared" ca="1" si="5"/>
        <v>0</v>
      </c>
      <c r="O5" s="43">
        <f t="shared" ca="1" si="6"/>
        <v>0</v>
      </c>
      <c r="P5" s="66">
        <f t="shared" ca="1" si="7"/>
        <v>0</v>
      </c>
      <c r="Q5" s="43">
        <f t="shared" ca="1" si="8"/>
        <v>1400</v>
      </c>
      <c r="R5" s="43">
        <f t="shared" ca="1" si="9"/>
        <v>1890</v>
      </c>
      <c r="S5" s="43">
        <f t="shared" ca="1" si="10"/>
        <v>490</v>
      </c>
      <c r="T5" s="66">
        <f t="shared" ca="1" si="11"/>
        <v>0.35</v>
      </c>
      <c r="U5" s="73"/>
      <c r="V5" s="66">
        <f t="shared" ca="1" si="12"/>
        <v>0</v>
      </c>
    </row>
    <row r="6" spans="1:23" x14ac:dyDescent="0.25">
      <c r="A6" t="s">
        <v>82</v>
      </c>
      <c r="B6" s="43">
        <f ca="1">IF(A6="","",INDIRECT(A6 &amp; "!P28"))</f>
        <v>2262</v>
      </c>
      <c r="C6" s="42">
        <f ca="1">IF(A6="","",INDIRECT(A6 &amp; "!P29"))</f>
        <v>0.33333333333333331</v>
      </c>
      <c r="D6" s="43">
        <f ca="1">IF(A6="","",INDIRECT(A6 &amp; "!P30"))</f>
        <v>0</v>
      </c>
      <c r="E6" s="75">
        <f ca="1">IF(A6="","",INDIRECT(A6 &amp; "!P32"))</f>
        <v>2262</v>
      </c>
      <c r="F6" s="6">
        <f ca="1">IF(A6="","",INDIRECT(A6 &amp; "!R26"))</f>
        <v>6</v>
      </c>
      <c r="G6" s="6">
        <f ca="1">IF(A6="","",INDIRECT(A6 &amp; "!Q26"))</f>
        <v>18</v>
      </c>
      <c r="H6" s="73"/>
      <c r="I6" s="43">
        <f t="shared" ca="1" si="0"/>
        <v>1675</v>
      </c>
      <c r="J6" s="43">
        <f t="shared" ca="1" si="1"/>
        <v>1949.5</v>
      </c>
      <c r="K6" s="43">
        <f t="shared" ca="1" si="2"/>
        <v>274.5</v>
      </c>
      <c r="L6" s="66">
        <f t="shared" ca="1" si="3"/>
        <v>0.16388059701492538</v>
      </c>
      <c r="M6" s="43">
        <f t="shared" ca="1" si="4"/>
        <v>125</v>
      </c>
      <c r="N6" s="43">
        <f t="shared" ca="1" si="5"/>
        <v>112.5</v>
      </c>
      <c r="O6" s="43">
        <f t="shared" ca="1" si="6"/>
        <v>-12.5</v>
      </c>
      <c r="P6" s="66">
        <f t="shared" ca="1" si="7"/>
        <v>-0.1</v>
      </c>
      <c r="Q6" s="43">
        <f t="shared" ca="1" si="8"/>
        <v>1800</v>
      </c>
      <c r="R6" s="43">
        <f t="shared" ca="1" si="9"/>
        <v>2062</v>
      </c>
      <c r="S6" s="43">
        <f t="shared" ca="1" si="10"/>
        <v>262</v>
      </c>
      <c r="T6" s="66">
        <f t="shared" ca="1" si="11"/>
        <v>0.14555555555555555</v>
      </c>
      <c r="U6" s="73"/>
      <c r="V6" s="66">
        <f t="shared" ca="1" si="12"/>
        <v>-1.8325041459369834E-2</v>
      </c>
    </row>
    <row r="7" spans="1:23" x14ac:dyDescent="0.25">
      <c r="A7" t="s">
        <v>75</v>
      </c>
      <c r="B7" s="43">
        <f ca="1">IF(A7="","",INDIRECT(A7 &amp; "!P28"))</f>
        <v>2204</v>
      </c>
      <c r="C7" s="42">
        <f ca="1">IF(A7="","",INDIRECT(A7 &amp; "!P29"))</f>
        <v>0.5</v>
      </c>
      <c r="D7" s="43">
        <f ca="1">IF(A7="","",INDIRECT(A7 &amp; "!P30"))</f>
        <v>0</v>
      </c>
      <c r="E7" s="75">
        <f ca="1">IF(A7="","",INDIRECT(A7 &amp; "!P32"))</f>
        <v>2204</v>
      </c>
      <c r="F7" s="6">
        <f ca="1">IF(A7="","",INDIRECT(A7 &amp; "!R26"))</f>
        <v>3</v>
      </c>
      <c r="G7" s="6">
        <f ca="1">IF(A7="","",INDIRECT(A7 &amp; "!Q26"))</f>
        <v>6</v>
      </c>
      <c r="H7" s="73"/>
      <c r="I7" s="43">
        <f t="shared" ca="1" si="0"/>
        <v>600</v>
      </c>
      <c r="J7" s="43">
        <f t="shared" ca="1" si="1"/>
        <v>804</v>
      </c>
      <c r="K7" s="43">
        <f t="shared" ca="1" si="2"/>
        <v>204</v>
      </c>
      <c r="L7" s="66">
        <f t="shared" ca="1" si="3"/>
        <v>0.34</v>
      </c>
      <c r="M7" s="43">
        <f t="shared" ca="1" si="4"/>
        <v>0</v>
      </c>
      <c r="N7" s="43">
        <f t="shared" ca="1" si="5"/>
        <v>0</v>
      </c>
      <c r="O7" s="43">
        <f t="shared" ca="1" si="6"/>
        <v>0</v>
      </c>
      <c r="P7" s="66">
        <f t="shared" ca="1" si="7"/>
        <v>0</v>
      </c>
      <c r="Q7" s="43">
        <f t="shared" ca="1" si="8"/>
        <v>600</v>
      </c>
      <c r="R7" s="43">
        <f t="shared" ca="1" si="9"/>
        <v>804</v>
      </c>
      <c r="S7" s="43">
        <f t="shared" ca="1" si="10"/>
        <v>204</v>
      </c>
      <c r="T7" s="66">
        <f t="shared" ca="1" si="11"/>
        <v>0.34</v>
      </c>
      <c r="U7" s="73"/>
      <c r="V7" s="66">
        <f t="shared" ca="1" si="12"/>
        <v>0</v>
      </c>
    </row>
    <row r="8" spans="1:23" x14ac:dyDescent="0.25">
      <c r="A8" t="s">
        <v>85</v>
      </c>
      <c r="B8" s="43">
        <f ca="1">IF(A8="","",INDIRECT(A8 &amp; "!P28"))</f>
        <v>2169</v>
      </c>
      <c r="C8" s="42">
        <f ca="1">IF(A8="","",INDIRECT(A8 &amp; "!P29"))</f>
        <v>0.5</v>
      </c>
      <c r="D8" s="43">
        <f ca="1">IF(A8="","",INDIRECT(A8 &amp; "!P30"))</f>
        <v>0</v>
      </c>
      <c r="E8" s="75">
        <f ca="1">IF(A8="","",INDIRECT(A8 &amp; "!P32"))</f>
        <v>2169</v>
      </c>
      <c r="F8" s="6">
        <f ca="1">IF(A8="","",INDIRECT(A8 &amp; "!R26"))</f>
        <v>1</v>
      </c>
      <c r="G8" s="6">
        <f ca="1">IF(A8="","",INDIRECT(A8 &amp; "!Q26"))</f>
        <v>2</v>
      </c>
      <c r="H8" s="73"/>
      <c r="I8" s="43">
        <f t="shared" ca="1" si="0"/>
        <v>135</v>
      </c>
      <c r="J8" s="43">
        <f t="shared" ca="1" si="1"/>
        <v>239</v>
      </c>
      <c r="K8" s="43">
        <f t="shared" ca="1" si="2"/>
        <v>104</v>
      </c>
      <c r="L8" s="66">
        <f t="shared" ca="1" si="3"/>
        <v>0.77037037037037037</v>
      </c>
      <c r="M8" s="43">
        <f t="shared" ca="1" si="4"/>
        <v>85</v>
      </c>
      <c r="N8" s="43">
        <f t="shared" ca="1" si="5"/>
        <v>150</v>
      </c>
      <c r="O8" s="43">
        <f t="shared" ca="1" si="6"/>
        <v>65</v>
      </c>
      <c r="P8" s="66">
        <f t="shared" ca="1" si="7"/>
        <v>0.76470588235294112</v>
      </c>
      <c r="Q8" s="43">
        <f t="shared" ca="1" si="8"/>
        <v>220</v>
      </c>
      <c r="R8" s="43">
        <f t="shared" ca="1" si="9"/>
        <v>389</v>
      </c>
      <c r="S8" s="43">
        <f t="shared" ca="1" si="10"/>
        <v>169</v>
      </c>
      <c r="T8" s="66">
        <f t="shared" ca="1" si="11"/>
        <v>0.76818181818181819</v>
      </c>
      <c r="U8" s="73"/>
      <c r="V8" s="66">
        <f t="shared" ca="1" si="12"/>
        <v>-2.1885521885521841E-3</v>
      </c>
    </row>
    <row r="9" spans="1:23" x14ac:dyDescent="0.25">
      <c r="A9" t="s">
        <v>70</v>
      </c>
      <c r="B9" s="43">
        <f ca="1">IF(A9="","",INDIRECT(A9 &amp; "!P28"))</f>
        <v>2104</v>
      </c>
      <c r="C9" s="42">
        <f ca="1">IF(A9="","",INDIRECT(A9 &amp; "!P29"))</f>
        <v>0.2857142857142857</v>
      </c>
      <c r="D9" s="43">
        <f ca="1">IF(A9="","",INDIRECT(A9 &amp; "!P30"))</f>
        <v>0</v>
      </c>
      <c r="E9" s="75">
        <f ca="1">IF(A9="","",INDIRECT(A9 &amp; "!P32"))</f>
        <v>2104</v>
      </c>
      <c r="F9" s="6">
        <f ca="1">IF(A9="","",INDIRECT(A9 &amp; "!R26"))</f>
        <v>2</v>
      </c>
      <c r="G9" s="6">
        <f ca="1">IF(A9="","",INDIRECT(A9 &amp; "!Q26"))</f>
        <v>7</v>
      </c>
      <c r="H9" s="73"/>
      <c r="I9" s="43">
        <f t="shared" ref="I9:I29" ca="1" si="13">IF(A9="","",INDIRECT(A9 &amp; "!K29"))</f>
        <v>700</v>
      </c>
      <c r="J9" s="43">
        <f t="shared" ref="J9:J29" ca="1" si="14">IF(A9="","",INDIRECT(A9 &amp; "!K30"))</f>
        <v>804</v>
      </c>
      <c r="K9" s="43">
        <f t="shared" ref="K9:K29" ca="1" si="15">IF(A9="","",J9-I9)</f>
        <v>104</v>
      </c>
      <c r="L9" s="66">
        <f t="shared" ref="L9:L29" ca="1" si="16">IF(A9="","",K9/MAX(1,I9))</f>
        <v>0.14857142857142858</v>
      </c>
      <c r="M9" s="43">
        <f t="shared" ref="M9:M29" ca="1" si="17">IF(A9="","",INDIRECT(A9 &amp; "!l29"))</f>
        <v>0</v>
      </c>
      <c r="N9" s="43">
        <f t="shared" ref="N9:N29" ca="1" si="18">IF(A9="","",INDIRECT(A9 &amp; "!l30"))</f>
        <v>0</v>
      </c>
      <c r="O9" s="43">
        <f t="shared" ref="O9:O29" ca="1" si="19">IF(A9="","",N9-M9)</f>
        <v>0</v>
      </c>
      <c r="P9" s="66">
        <f t="shared" ref="P9:P29" ca="1" si="20">IF(F9="","",O9/MAX(1,M9))</f>
        <v>0</v>
      </c>
      <c r="Q9" s="43">
        <f t="shared" ref="Q9:Q29" ca="1" si="21">IF(A9="","",INDIRECT(A9 &amp; "!m29"))</f>
        <v>700</v>
      </c>
      <c r="R9" s="43">
        <f t="shared" ref="R9:R29" ca="1" si="22">IF(A9="","",J9+N9)</f>
        <v>804</v>
      </c>
      <c r="S9" s="43">
        <f t="shared" ref="S9:S29" ca="1" si="23">IF(A9="","",R9-Q9)</f>
        <v>104</v>
      </c>
      <c r="T9" s="66">
        <f t="shared" ref="T9:T29" ca="1" si="24">IF(J9="","",S9/MAX(1,Q9))</f>
        <v>0.14857142857142858</v>
      </c>
      <c r="U9" s="73"/>
      <c r="V9" s="66">
        <f t="shared" ref="V9:V29" ca="1" si="25">IF(A9="","",T9-L9)</f>
        <v>0</v>
      </c>
    </row>
    <row r="10" spans="1:23" x14ac:dyDescent="0.25">
      <c r="A10" t="s">
        <v>101</v>
      </c>
      <c r="B10" s="43">
        <f ca="1">IF(A10="","",INDIRECT(A10 &amp; "!P28"))</f>
        <v>2020</v>
      </c>
      <c r="C10" s="42">
        <f ca="1">IF(A10="","",INDIRECT(A10 &amp; "!P29"))</f>
        <v>0.5</v>
      </c>
      <c r="D10" s="43">
        <f ca="1">IF(A10="","",INDIRECT(A10 &amp; "!P30"))</f>
        <v>0</v>
      </c>
      <c r="E10" s="75">
        <f ca="1">IF(A10="","",INDIRECT(A10 &amp; "!P32"))</f>
        <v>2020</v>
      </c>
      <c r="F10" s="6">
        <f ca="1">IF(A10="","",INDIRECT(A10 &amp; "!R26"))</f>
        <v>1</v>
      </c>
      <c r="G10" s="6">
        <f ca="1">IF(A10="","",INDIRECT(A10 &amp; "!Q26"))</f>
        <v>2</v>
      </c>
      <c r="H10" s="73"/>
      <c r="I10" s="43">
        <f t="shared" ca="1" si="13"/>
        <v>200</v>
      </c>
      <c r="J10" s="43">
        <f t="shared" ca="1" si="14"/>
        <v>220.00000000000003</v>
      </c>
      <c r="K10" s="43">
        <f t="shared" ca="1" si="15"/>
        <v>20.000000000000028</v>
      </c>
      <c r="L10" s="66">
        <f t="shared" ca="1" si="16"/>
        <v>0.10000000000000014</v>
      </c>
      <c r="M10" s="43">
        <f t="shared" ca="1" si="17"/>
        <v>0</v>
      </c>
      <c r="N10" s="43">
        <f t="shared" ca="1" si="18"/>
        <v>0</v>
      </c>
      <c r="O10" s="43">
        <f t="shared" ca="1" si="19"/>
        <v>0</v>
      </c>
      <c r="P10" s="66">
        <f t="shared" ca="1" si="20"/>
        <v>0</v>
      </c>
      <c r="Q10" s="43">
        <f t="shared" ca="1" si="21"/>
        <v>200</v>
      </c>
      <c r="R10" s="43">
        <f t="shared" ca="1" si="22"/>
        <v>220.00000000000003</v>
      </c>
      <c r="S10" s="43">
        <f t="shared" ca="1" si="23"/>
        <v>20.000000000000028</v>
      </c>
      <c r="T10" s="66">
        <f t="shared" ca="1" si="24"/>
        <v>0.10000000000000014</v>
      </c>
      <c r="U10" s="73"/>
      <c r="V10" s="66">
        <f t="shared" ca="1" si="25"/>
        <v>0</v>
      </c>
    </row>
    <row r="11" spans="1:23" x14ac:dyDescent="0.25">
      <c r="A11" t="s">
        <v>88</v>
      </c>
      <c r="B11" s="43">
        <f ca="1">IF(A11="","",INDIRECT(A11 &amp; "!P28"))</f>
        <v>1894</v>
      </c>
      <c r="C11" s="42">
        <f ca="1">IF(A11="","",INDIRECT(A11 &amp; "!P29"))</f>
        <v>0.53846153846153844</v>
      </c>
      <c r="D11" s="43">
        <f ca="1">IF(A11="","",INDIRECT(A11 &amp; "!P30"))</f>
        <v>72.846153846153797</v>
      </c>
      <c r="E11" s="75">
        <f ca="1">IF(A11="","",INDIRECT(A11 &amp; "!P32"))</f>
        <v>1966.8461538461538</v>
      </c>
      <c r="F11" s="6">
        <f ca="1">IF(A11="","",INDIRECT(A11 &amp; "!R26"))</f>
        <v>7</v>
      </c>
      <c r="G11" s="6">
        <f ca="1">IF(A11="","",INDIRECT(A11 &amp; "!Q26"))</f>
        <v>13</v>
      </c>
      <c r="H11" s="73"/>
      <c r="I11" s="43">
        <f t="shared" ca="1" si="13"/>
        <v>160</v>
      </c>
      <c r="J11" s="43">
        <f t="shared" ca="1" si="14"/>
        <v>80</v>
      </c>
      <c r="K11" s="43">
        <f t="shared" ca="1" si="15"/>
        <v>-80</v>
      </c>
      <c r="L11" s="66">
        <f t="shared" ca="1" si="16"/>
        <v>-0.5</v>
      </c>
      <c r="M11" s="43">
        <f t="shared" ca="1" si="17"/>
        <v>1140</v>
      </c>
      <c r="N11" s="43">
        <f t="shared" ca="1" si="18"/>
        <v>1114</v>
      </c>
      <c r="O11" s="43">
        <f t="shared" ca="1" si="19"/>
        <v>-26</v>
      </c>
      <c r="P11" s="66">
        <f t="shared" ca="1" si="20"/>
        <v>-2.2807017543859651E-2</v>
      </c>
      <c r="Q11" s="43">
        <f t="shared" ca="1" si="21"/>
        <v>1300</v>
      </c>
      <c r="R11" s="43">
        <f t="shared" ca="1" si="22"/>
        <v>1194</v>
      </c>
      <c r="S11" s="43">
        <f t="shared" ca="1" si="23"/>
        <v>-106</v>
      </c>
      <c r="T11" s="66">
        <f t="shared" ca="1" si="24"/>
        <v>-8.1538461538461532E-2</v>
      </c>
      <c r="U11" s="73"/>
      <c r="V11" s="66">
        <f t="shared" ca="1" si="25"/>
        <v>0.41846153846153844</v>
      </c>
    </row>
    <row r="12" spans="1:23" x14ac:dyDescent="0.25">
      <c r="A12" t="s">
        <v>72</v>
      </c>
      <c r="B12" s="43">
        <f ca="1">IF(A12="","",INDIRECT(A12 &amp; "!P28"))</f>
        <v>1966</v>
      </c>
      <c r="C12" s="42">
        <f ca="1">IF(A12="","",INDIRECT(A12 &amp; "!P29"))</f>
        <v>0.5</v>
      </c>
      <c r="D12" s="43">
        <f ca="1">IF(A12="","",INDIRECT(A12 &amp; "!P30"))</f>
        <v>0</v>
      </c>
      <c r="E12" s="75">
        <f ca="1">IF(A12="","",INDIRECT(A12 &amp; "!P32"))</f>
        <v>1966</v>
      </c>
      <c r="F12" s="6">
        <f ca="1">IF(A12="","",INDIRECT(A12 &amp; "!R26"))</f>
        <v>3</v>
      </c>
      <c r="G12" s="6">
        <f ca="1">IF(A12="","",INDIRECT(A12 &amp; "!Q26"))</f>
        <v>6</v>
      </c>
      <c r="H12" s="73"/>
      <c r="I12" s="43">
        <f t="shared" ca="1" si="13"/>
        <v>510</v>
      </c>
      <c r="J12" s="43">
        <f t="shared" ca="1" si="14"/>
        <v>350</v>
      </c>
      <c r="K12" s="43">
        <f t="shared" ca="1" si="15"/>
        <v>-160</v>
      </c>
      <c r="L12" s="66">
        <f t="shared" ca="1" si="16"/>
        <v>-0.31372549019607843</v>
      </c>
      <c r="M12" s="43">
        <f t="shared" ca="1" si="17"/>
        <v>90</v>
      </c>
      <c r="N12" s="43">
        <f t="shared" ca="1" si="18"/>
        <v>216</v>
      </c>
      <c r="O12" s="43">
        <f t="shared" ca="1" si="19"/>
        <v>126</v>
      </c>
      <c r="P12" s="66">
        <f t="shared" ca="1" si="20"/>
        <v>1.4</v>
      </c>
      <c r="Q12" s="43">
        <f t="shared" ca="1" si="21"/>
        <v>600</v>
      </c>
      <c r="R12" s="43">
        <f t="shared" ca="1" si="22"/>
        <v>566</v>
      </c>
      <c r="S12" s="43">
        <f t="shared" ca="1" si="23"/>
        <v>-34</v>
      </c>
      <c r="T12" s="66">
        <f t="shared" ca="1" si="24"/>
        <v>-5.6666666666666664E-2</v>
      </c>
      <c r="U12" s="73"/>
      <c r="V12" s="66">
        <f t="shared" ca="1" si="25"/>
        <v>0.25705882352941178</v>
      </c>
    </row>
    <row r="13" spans="1:23" x14ac:dyDescent="0.25">
      <c r="A13" t="s">
        <v>97</v>
      </c>
      <c r="B13" s="43">
        <f ca="1">IF(A13="","",INDIRECT(A13 &amp; "!P28"))</f>
        <v>1944</v>
      </c>
      <c r="C13" s="42">
        <f ca="1">IF(A13="","",INDIRECT(A13 &amp; "!P29"))</f>
        <v>0.5</v>
      </c>
      <c r="D13" s="43">
        <f ca="1">IF(A13="","",INDIRECT(A13 &amp; "!P30"))</f>
        <v>0</v>
      </c>
      <c r="E13" s="75">
        <f ca="1">IF(A13="","",INDIRECT(A13 &amp; "!P32"))</f>
        <v>1944</v>
      </c>
      <c r="F13" s="6">
        <f ca="1">IF(A13="","",INDIRECT(A13 &amp; "!R26"))</f>
        <v>1</v>
      </c>
      <c r="G13" s="6">
        <f ca="1">IF(A13="","",INDIRECT(A13 &amp; "!Q26"))</f>
        <v>2</v>
      </c>
      <c r="H13" s="73"/>
      <c r="I13" s="43">
        <f t="shared" ca="1" si="13"/>
        <v>155</v>
      </c>
      <c r="J13" s="43">
        <f t="shared" ca="1" si="14"/>
        <v>144</v>
      </c>
      <c r="K13" s="43">
        <f t="shared" ca="1" si="15"/>
        <v>-11</v>
      </c>
      <c r="L13" s="66">
        <f t="shared" ca="1" si="16"/>
        <v>-7.0967741935483872E-2</v>
      </c>
      <c r="M13" s="43">
        <f t="shared" ca="1" si="17"/>
        <v>45</v>
      </c>
      <c r="N13" s="43">
        <f t="shared" ca="1" si="18"/>
        <v>0</v>
      </c>
      <c r="O13" s="43">
        <f t="shared" ca="1" si="19"/>
        <v>-45</v>
      </c>
      <c r="P13" s="66">
        <f t="shared" ca="1" si="20"/>
        <v>-1</v>
      </c>
      <c r="Q13" s="43">
        <f t="shared" ca="1" si="21"/>
        <v>200</v>
      </c>
      <c r="R13" s="43">
        <f t="shared" ca="1" si="22"/>
        <v>144</v>
      </c>
      <c r="S13" s="43">
        <f t="shared" ca="1" si="23"/>
        <v>-56</v>
      </c>
      <c r="T13" s="66">
        <f t="shared" ca="1" si="24"/>
        <v>-0.28000000000000003</v>
      </c>
      <c r="U13" s="73"/>
      <c r="V13" s="66">
        <f t="shared" ca="1" si="25"/>
        <v>-0.20903225806451614</v>
      </c>
    </row>
    <row r="14" spans="1:23" x14ac:dyDescent="0.25">
      <c r="A14" t="s">
        <v>76</v>
      </c>
      <c r="B14" s="43">
        <f ca="1">IF(A14="","",INDIRECT(A14 &amp; "!P28"))</f>
        <v>1760</v>
      </c>
      <c r="C14" s="42">
        <f ca="1">IF(A14="","",INDIRECT(A14 &amp; "!P29"))</f>
        <v>0.3</v>
      </c>
      <c r="D14" s="43">
        <f ca="1">IF(A14="","",INDIRECT(A14 &amp; "!P30"))</f>
        <v>0</v>
      </c>
      <c r="E14" s="75">
        <f ca="1">IF(A14="","",INDIRECT(A14 &amp; "!P32"))</f>
        <v>1760</v>
      </c>
      <c r="F14" s="6">
        <f ca="1">IF(A14="","",INDIRECT(A14 &amp; "!R26"))</f>
        <v>6</v>
      </c>
      <c r="G14" s="6">
        <f ca="1">IF(A14="","",INDIRECT(A14 &amp; "!Q26"))</f>
        <v>20</v>
      </c>
      <c r="H14" s="73"/>
      <c r="I14" s="43">
        <f t="shared" ca="1" si="13"/>
        <v>1825</v>
      </c>
      <c r="J14" s="43">
        <f t="shared" ca="1" si="14"/>
        <v>1632.5</v>
      </c>
      <c r="K14" s="43">
        <f t="shared" ca="1" si="15"/>
        <v>-192.5</v>
      </c>
      <c r="L14" s="66">
        <f t="shared" ca="1" si="16"/>
        <v>-0.10547945205479452</v>
      </c>
      <c r="M14" s="43">
        <f t="shared" ca="1" si="17"/>
        <v>175</v>
      </c>
      <c r="N14" s="43">
        <f t="shared" ca="1" si="18"/>
        <v>127.5</v>
      </c>
      <c r="O14" s="43">
        <f t="shared" ca="1" si="19"/>
        <v>-47.5</v>
      </c>
      <c r="P14" s="66">
        <f t="shared" ca="1" si="20"/>
        <v>-0.27142857142857141</v>
      </c>
      <c r="Q14" s="43">
        <f t="shared" ca="1" si="21"/>
        <v>2000</v>
      </c>
      <c r="R14" s="43">
        <f t="shared" ca="1" si="22"/>
        <v>1760</v>
      </c>
      <c r="S14" s="43">
        <f t="shared" ca="1" si="23"/>
        <v>-240</v>
      </c>
      <c r="T14" s="66">
        <f t="shared" ca="1" si="24"/>
        <v>-0.12</v>
      </c>
      <c r="U14" s="73"/>
      <c r="V14" s="66">
        <f t="shared" ca="1" si="25"/>
        <v>-1.4520547945205478E-2</v>
      </c>
    </row>
    <row r="15" spans="1:23" x14ac:dyDescent="0.25">
      <c r="A15" t="s">
        <v>74</v>
      </c>
      <c r="B15" s="43">
        <f ca="1">IF(A15="","",INDIRECT(A15 &amp; "!P28"))</f>
        <v>1697.5</v>
      </c>
      <c r="C15" s="42">
        <f ca="1">IF(A15="","",INDIRECT(A15 &amp; "!P29"))</f>
        <v>0.33333333333333331</v>
      </c>
      <c r="D15" s="43">
        <f ca="1">IF(A15="","",INDIRECT(A15 &amp; "!P30"))</f>
        <v>0</v>
      </c>
      <c r="E15" s="75">
        <f ca="1">IF(A15="","",INDIRECT(A15 &amp; "!P32"))</f>
        <v>1697.5</v>
      </c>
      <c r="F15" s="6">
        <f ca="1">IF(A15="","",INDIRECT(A15 &amp; "!R26"))</f>
        <v>2</v>
      </c>
      <c r="G15" s="6">
        <f ca="1">IF(A15="","",INDIRECT(A15 &amp; "!Q26"))</f>
        <v>6</v>
      </c>
      <c r="H15" s="73"/>
      <c r="I15" s="43">
        <f t="shared" ca="1" si="13"/>
        <v>200</v>
      </c>
      <c r="J15" s="43">
        <f t="shared" ca="1" si="14"/>
        <v>182.5</v>
      </c>
      <c r="K15" s="43">
        <f t="shared" ca="1" si="15"/>
        <v>-17.5</v>
      </c>
      <c r="L15" s="66">
        <f t="shared" ca="1" si="16"/>
        <v>-8.7499999999999994E-2</v>
      </c>
      <c r="M15" s="43">
        <f t="shared" ca="1" si="17"/>
        <v>400</v>
      </c>
      <c r="N15" s="43">
        <f t="shared" ca="1" si="18"/>
        <v>114.99999999999999</v>
      </c>
      <c r="O15" s="43">
        <f t="shared" ca="1" si="19"/>
        <v>-285</v>
      </c>
      <c r="P15" s="66">
        <f t="shared" ca="1" si="20"/>
        <v>-0.71250000000000002</v>
      </c>
      <c r="Q15" s="43">
        <f t="shared" ca="1" si="21"/>
        <v>600</v>
      </c>
      <c r="R15" s="43">
        <f t="shared" ca="1" si="22"/>
        <v>297.5</v>
      </c>
      <c r="S15" s="43">
        <f t="shared" ca="1" si="23"/>
        <v>-302.5</v>
      </c>
      <c r="T15" s="66">
        <f t="shared" ca="1" si="24"/>
        <v>-0.50416666666666665</v>
      </c>
      <c r="U15" s="73"/>
      <c r="V15" s="66">
        <f t="shared" ca="1" si="25"/>
        <v>-0.41666666666666663</v>
      </c>
    </row>
    <row r="16" spans="1:23" x14ac:dyDescent="0.25">
      <c r="A16" t="s">
        <v>86</v>
      </c>
      <c r="B16" s="43">
        <f ca="1">IF(A16="","",INDIRECT(A16 &amp; "!P28"))</f>
        <v>1600</v>
      </c>
      <c r="C16" s="42">
        <f ca="1">IF(A16="","",INDIRECT(A16 &amp; "!P29"))</f>
        <v>0</v>
      </c>
      <c r="D16" s="43">
        <f ca="1">IF(A16="","",INDIRECT(A16 &amp; "!P30"))</f>
        <v>0</v>
      </c>
      <c r="E16" s="75">
        <f ca="1">IF(A16="","",INDIRECT(A16 &amp; "!P32"))</f>
        <v>1600</v>
      </c>
      <c r="F16" s="6">
        <f ca="1">IF(A16="","",INDIRECT(A16 &amp; "!R26"))</f>
        <v>0</v>
      </c>
      <c r="G16" s="6">
        <f ca="1">IF(A16="","",INDIRECT(A16 &amp; "!Q26"))</f>
        <v>4</v>
      </c>
      <c r="H16" s="73"/>
      <c r="I16" s="43">
        <f t="shared" ca="1" si="13"/>
        <v>400</v>
      </c>
      <c r="J16" s="43">
        <f t="shared" ca="1" si="14"/>
        <v>0</v>
      </c>
      <c r="K16" s="43">
        <f t="shared" ca="1" si="15"/>
        <v>-400</v>
      </c>
      <c r="L16" s="66">
        <f t="shared" ca="1" si="16"/>
        <v>-1</v>
      </c>
      <c r="M16" s="43">
        <f t="shared" ca="1" si="17"/>
        <v>0</v>
      </c>
      <c r="N16" s="43">
        <f t="shared" ca="1" si="18"/>
        <v>0</v>
      </c>
      <c r="O16" s="43">
        <f t="shared" ca="1" si="19"/>
        <v>0</v>
      </c>
      <c r="P16" s="66">
        <f t="shared" ca="1" si="20"/>
        <v>0</v>
      </c>
      <c r="Q16" s="43">
        <f t="shared" ca="1" si="21"/>
        <v>400</v>
      </c>
      <c r="R16" s="43">
        <f t="shared" ca="1" si="22"/>
        <v>0</v>
      </c>
      <c r="S16" s="43">
        <f t="shared" ca="1" si="23"/>
        <v>-400</v>
      </c>
      <c r="T16" s="66">
        <f t="shared" ca="1" si="24"/>
        <v>-1</v>
      </c>
      <c r="U16" s="73"/>
      <c r="V16" s="66">
        <f t="shared" ca="1" si="25"/>
        <v>0</v>
      </c>
    </row>
    <row r="17" spans="1:22" x14ac:dyDescent="0.25">
      <c r="A17" t="s">
        <v>94</v>
      </c>
      <c r="B17" s="43">
        <f ca="1">IF(A17="","",INDIRECT(A17 &amp; "!P28"))</f>
        <v>1530</v>
      </c>
      <c r="C17" s="42">
        <f ca="1">IF(A17="","",INDIRECT(A17 &amp; "!P29"))</f>
        <v>0.36842105263157893</v>
      </c>
      <c r="D17" s="43">
        <f ca="1">IF(A17="","",INDIRECT(A17 &amp; "!P30"))</f>
        <v>0</v>
      </c>
      <c r="E17" s="75">
        <f ca="1">IF(A17="","",INDIRECT(A17 &amp; "!P32"))</f>
        <v>1530</v>
      </c>
      <c r="F17" s="6">
        <f ca="1">IF(A17="","",INDIRECT(A17 &amp; "!R26"))</f>
        <v>7</v>
      </c>
      <c r="G17" s="6">
        <f ca="1">IF(A17="","",INDIRECT(A17 &amp; "!Q26"))</f>
        <v>19</v>
      </c>
      <c r="H17" s="73"/>
      <c r="I17" s="43">
        <f t="shared" ca="1" si="13"/>
        <v>0</v>
      </c>
      <c r="J17" s="43">
        <f t="shared" ca="1" si="14"/>
        <v>0</v>
      </c>
      <c r="K17" s="43">
        <f t="shared" ca="1" si="15"/>
        <v>0</v>
      </c>
      <c r="L17" s="66">
        <f t="shared" ca="1" si="16"/>
        <v>0</v>
      </c>
      <c r="M17" s="43">
        <f t="shared" ca="1" si="17"/>
        <v>1900</v>
      </c>
      <c r="N17" s="43">
        <f t="shared" ca="1" si="18"/>
        <v>1430</v>
      </c>
      <c r="O17" s="43">
        <f t="shared" ca="1" si="19"/>
        <v>-470</v>
      </c>
      <c r="P17" s="66">
        <f t="shared" ca="1" si="20"/>
        <v>-0.24736842105263157</v>
      </c>
      <c r="Q17" s="43">
        <f t="shared" ca="1" si="21"/>
        <v>1900</v>
      </c>
      <c r="R17" s="43">
        <f t="shared" ca="1" si="22"/>
        <v>1430</v>
      </c>
      <c r="S17" s="43">
        <f t="shared" ca="1" si="23"/>
        <v>-470</v>
      </c>
      <c r="T17" s="66">
        <f t="shared" ca="1" si="24"/>
        <v>-0.24736842105263157</v>
      </c>
      <c r="U17" s="73"/>
      <c r="V17" s="66">
        <f t="shared" ca="1" si="25"/>
        <v>-0.24736842105263157</v>
      </c>
    </row>
    <row r="18" spans="1:22" x14ac:dyDescent="0.25">
      <c r="A18" t="s">
        <v>87</v>
      </c>
      <c r="B18" s="43">
        <f ca="1">IF(A18="","",INDIRECT(A18 &amp; "!P28"))</f>
        <v>1235</v>
      </c>
      <c r="C18" s="42">
        <f ca="1">IF(A18="","",INDIRECT(A18 &amp; "!P29"))</f>
        <v>0.21428571428571427</v>
      </c>
      <c r="D18" s="43">
        <f ca="1">IF(A18="","",INDIRECT(A18 &amp; "!P30"))</f>
        <v>0</v>
      </c>
      <c r="E18" s="75">
        <f ca="1">IF(A18="","",INDIRECT(A18 &amp; "!P32"))</f>
        <v>1235</v>
      </c>
      <c r="F18" s="6">
        <f ca="1">IF(A18="","",INDIRECT(A18 &amp; "!R26"))</f>
        <v>3</v>
      </c>
      <c r="G18" s="6">
        <f ca="1">IF(A18="","",INDIRECT(A18 &amp; "!Q26"))</f>
        <v>14</v>
      </c>
      <c r="H18" s="73"/>
      <c r="I18" s="43">
        <f t="shared" ca="1" si="13"/>
        <v>1400</v>
      </c>
      <c r="J18" s="43">
        <f t="shared" ca="1" si="14"/>
        <v>635</v>
      </c>
      <c r="K18" s="43">
        <f t="shared" ca="1" si="15"/>
        <v>-765</v>
      </c>
      <c r="L18" s="66">
        <f t="shared" ca="1" si="16"/>
        <v>-0.54642857142857137</v>
      </c>
      <c r="M18" s="43">
        <f t="shared" ca="1" si="17"/>
        <v>0</v>
      </c>
      <c r="N18" s="43">
        <f t="shared" ca="1" si="18"/>
        <v>0</v>
      </c>
      <c r="O18" s="43">
        <f t="shared" ca="1" si="19"/>
        <v>0</v>
      </c>
      <c r="P18" s="66">
        <f t="shared" ca="1" si="20"/>
        <v>0</v>
      </c>
      <c r="Q18" s="43">
        <f t="shared" ca="1" si="21"/>
        <v>1400</v>
      </c>
      <c r="R18" s="43">
        <f t="shared" ca="1" si="22"/>
        <v>635</v>
      </c>
      <c r="S18" s="43">
        <f t="shared" ca="1" si="23"/>
        <v>-765</v>
      </c>
      <c r="T18" s="66">
        <f t="shared" ca="1" si="24"/>
        <v>-0.54642857142857137</v>
      </c>
      <c r="U18" s="73"/>
      <c r="V18" s="66">
        <f t="shared" ca="1" si="25"/>
        <v>0</v>
      </c>
    </row>
    <row r="19" spans="1:22" x14ac:dyDescent="0.25">
      <c r="B19" s="43" t="str">
        <f t="shared" ref="B19:B29" ca="1" si="26">IF(A19="","",INDIRECT(A19 &amp; "!P28"))</f>
        <v/>
      </c>
      <c r="C19" s="42" t="str">
        <f t="shared" ref="C19:C29" ca="1" si="27">IF(A19="","",INDIRECT(A19 &amp; "!P29"))</f>
        <v/>
      </c>
      <c r="D19" s="43" t="str">
        <f t="shared" ref="D19:D29" ca="1" si="28">IF(A19="","",INDIRECT(A19 &amp; "!P30"))</f>
        <v/>
      </c>
      <c r="E19" s="75" t="str">
        <f t="shared" ref="E19:E29" ca="1" si="29">IF(A19="","",INDIRECT(A19 &amp; "!P32"))</f>
        <v/>
      </c>
      <c r="F19" s="6" t="str">
        <f t="shared" ref="F19:F29" ca="1" si="30">IF(A19="","",INDIRECT(A19 &amp; "!R26"))</f>
        <v/>
      </c>
      <c r="G19" s="6" t="str">
        <f t="shared" ref="G19:G29" ca="1" si="31">IF(A19="","",INDIRECT(A19 &amp; "!Q26"))</f>
        <v/>
      </c>
      <c r="H19" s="73"/>
      <c r="I19" s="43" t="str">
        <f t="shared" ca="1" si="13"/>
        <v/>
      </c>
      <c r="J19" s="43" t="str">
        <f t="shared" ca="1" si="14"/>
        <v/>
      </c>
      <c r="K19" s="43" t="str">
        <f t="shared" si="15"/>
        <v/>
      </c>
      <c r="L19" s="66" t="str">
        <f t="shared" si="16"/>
        <v/>
      </c>
      <c r="M19" s="43" t="str">
        <f t="shared" ca="1" si="17"/>
        <v/>
      </c>
      <c r="N19" s="43" t="str">
        <f t="shared" ca="1" si="18"/>
        <v/>
      </c>
      <c r="O19" s="43" t="str">
        <f t="shared" si="19"/>
        <v/>
      </c>
      <c r="P19" s="66" t="str">
        <f t="shared" ca="1" si="20"/>
        <v/>
      </c>
      <c r="Q19" s="43" t="str">
        <f t="shared" ca="1" si="21"/>
        <v/>
      </c>
      <c r="R19" s="43" t="str">
        <f t="shared" si="22"/>
        <v/>
      </c>
      <c r="S19" s="43" t="str">
        <f t="shared" si="23"/>
        <v/>
      </c>
      <c r="T19" s="66" t="str">
        <f t="shared" ca="1" si="24"/>
        <v/>
      </c>
      <c r="U19" s="73"/>
      <c r="V19" s="66" t="str">
        <f t="shared" si="25"/>
        <v/>
      </c>
    </row>
    <row r="20" spans="1:22" x14ac:dyDescent="0.25">
      <c r="B20" s="43" t="str">
        <f t="shared" ca="1" si="26"/>
        <v/>
      </c>
      <c r="C20" s="42" t="str">
        <f t="shared" ca="1" si="27"/>
        <v/>
      </c>
      <c r="D20" s="43" t="str">
        <f t="shared" ca="1" si="28"/>
        <v/>
      </c>
      <c r="E20" s="75" t="str">
        <f t="shared" ca="1" si="29"/>
        <v/>
      </c>
      <c r="F20" s="6" t="str">
        <f t="shared" ca="1" si="30"/>
        <v/>
      </c>
      <c r="G20" s="6" t="str">
        <f t="shared" ca="1" si="31"/>
        <v/>
      </c>
      <c r="H20" s="73"/>
      <c r="I20" s="43" t="str">
        <f t="shared" ca="1" si="13"/>
        <v/>
      </c>
      <c r="J20" s="43" t="str">
        <f t="shared" ca="1" si="14"/>
        <v/>
      </c>
      <c r="K20" s="43" t="str">
        <f t="shared" si="15"/>
        <v/>
      </c>
      <c r="L20" s="66" t="str">
        <f t="shared" si="16"/>
        <v/>
      </c>
      <c r="M20" s="43" t="str">
        <f t="shared" ca="1" si="17"/>
        <v/>
      </c>
      <c r="N20" s="43" t="str">
        <f t="shared" ca="1" si="18"/>
        <v/>
      </c>
      <c r="O20" s="43" t="str">
        <f t="shared" si="19"/>
        <v/>
      </c>
      <c r="P20" s="66" t="str">
        <f t="shared" ca="1" si="20"/>
        <v/>
      </c>
      <c r="Q20" s="43" t="str">
        <f t="shared" ca="1" si="21"/>
        <v/>
      </c>
      <c r="R20" s="43" t="str">
        <f t="shared" si="22"/>
        <v/>
      </c>
      <c r="S20" s="43" t="str">
        <f t="shared" si="23"/>
        <v/>
      </c>
      <c r="T20" s="66" t="str">
        <f t="shared" ca="1" si="24"/>
        <v/>
      </c>
      <c r="U20" s="73"/>
      <c r="V20" s="66" t="str">
        <f t="shared" si="25"/>
        <v/>
      </c>
    </row>
    <row r="21" spans="1:22" x14ac:dyDescent="0.25">
      <c r="B21" s="43" t="str">
        <f t="shared" ca="1" si="26"/>
        <v/>
      </c>
      <c r="C21" s="42" t="str">
        <f t="shared" ca="1" si="27"/>
        <v/>
      </c>
      <c r="D21" s="43" t="str">
        <f t="shared" ca="1" si="28"/>
        <v/>
      </c>
      <c r="E21" s="75" t="str">
        <f t="shared" ca="1" si="29"/>
        <v/>
      </c>
      <c r="F21" s="6" t="str">
        <f t="shared" ca="1" si="30"/>
        <v/>
      </c>
      <c r="G21" s="6" t="str">
        <f t="shared" ca="1" si="31"/>
        <v/>
      </c>
      <c r="H21" s="73"/>
      <c r="I21" s="43" t="str">
        <f t="shared" ca="1" si="13"/>
        <v/>
      </c>
      <c r="J21" s="43" t="str">
        <f t="shared" ca="1" si="14"/>
        <v/>
      </c>
      <c r="K21" s="43" t="str">
        <f t="shared" si="15"/>
        <v/>
      </c>
      <c r="L21" s="66" t="str">
        <f t="shared" si="16"/>
        <v/>
      </c>
      <c r="M21" s="43" t="str">
        <f t="shared" ca="1" si="17"/>
        <v/>
      </c>
      <c r="N21" s="43" t="str">
        <f t="shared" ca="1" si="18"/>
        <v/>
      </c>
      <c r="O21" s="43" t="str">
        <f t="shared" si="19"/>
        <v/>
      </c>
      <c r="P21" s="66" t="str">
        <f t="shared" ca="1" si="20"/>
        <v/>
      </c>
      <c r="Q21" s="43" t="str">
        <f t="shared" ca="1" si="21"/>
        <v/>
      </c>
      <c r="R21" s="43" t="str">
        <f t="shared" si="22"/>
        <v/>
      </c>
      <c r="S21" s="43" t="str">
        <f t="shared" si="23"/>
        <v/>
      </c>
      <c r="T21" s="66" t="str">
        <f t="shared" ca="1" si="24"/>
        <v/>
      </c>
      <c r="U21" s="73"/>
      <c r="V21" s="66" t="str">
        <f t="shared" si="25"/>
        <v/>
      </c>
    </row>
    <row r="22" spans="1:22" x14ac:dyDescent="0.25">
      <c r="B22" s="43" t="str">
        <f t="shared" ca="1" si="26"/>
        <v/>
      </c>
      <c r="C22" s="42" t="str">
        <f t="shared" ca="1" si="27"/>
        <v/>
      </c>
      <c r="D22" s="43" t="str">
        <f t="shared" ca="1" si="28"/>
        <v/>
      </c>
      <c r="E22" s="75" t="str">
        <f t="shared" ca="1" si="29"/>
        <v/>
      </c>
      <c r="F22" s="6" t="str">
        <f t="shared" ca="1" si="30"/>
        <v/>
      </c>
      <c r="G22" s="6" t="str">
        <f t="shared" ca="1" si="31"/>
        <v/>
      </c>
      <c r="H22" s="73"/>
      <c r="I22" s="43" t="str">
        <f t="shared" ca="1" si="13"/>
        <v/>
      </c>
      <c r="J22" s="43" t="str">
        <f t="shared" ca="1" si="14"/>
        <v/>
      </c>
      <c r="K22" s="43" t="str">
        <f t="shared" si="15"/>
        <v/>
      </c>
      <c r="L22" s="66" t="str">
        <f t="shared" si="16"/>
        <v/>
      </c>
      <c r="M22" s="43" t="str">
        <f t="shared" ca="1" si="17"/>
        <v/>
      </c>
      <c r="N22" s="43" t="str">
        <f t="shared" ca="1" si="18"/>
        <v/>
      </c>
      <c r="O22" s="43" t="str">
        <f t="shared" si="19"/>
        <v/>
      </c>
      <c r="P22" s="66" t="str">
        <f t="shared" ca="1" si="20"/>
        <v/>
      </c>
      <c r="Q22" s="43" t="str">
        <f t="shared" ca="1" si="21"/>
        <v/>
      </c>
      <c r="R22" s="43" t="str">
        <f t="shared" si="22"/>
        <v/>
      </c>
      <c r="S22" s="43" t="str">
        <f t="shared" si="23"/>
        <v/>
      </c>
      <c r="T22" s="66" t="str">
        <f t="shared" ca="1" si="24"/>
        <v/>
      </c>
      <c r="U22" s="73"/>
      <c r="V22" s="66" t="str">
        <f t="shared" si="25"/>
        <v/>
      </c>
    </row>
    <row r="23" spans="1:22" x14ac:dyDescent="0.25">
      <c r="B23" s="43" t="str">
        <f t="shared" ca="1" si="26"/>
        <v/>
      </c>
      <c r="C23" s="42" t="str">
        <f t="shared" ca="1" si="27"/>
        <v/>
      </c>
      <c r="D23" s="43" t="str">
        <f t="shared" ca="1" si="28"/>
        <v/>
      </c>
      <c r="E23" s="75" t="str">
        <f t="shared" ca="1" si="29"/>
        <v/>
      </c>
      <c r="F23" s="6" t="str">
        <f t="shared" ca="1" si="30"/>
        <v/>
      </c>
      <c r="G23" s="6" t="str">
        <f t="shared" ca="1" si="31"/>
        <v/>
      </c>
      <c r="H23" s="73"/>
      <c r="I23" s="43" t="str">
        <f t="shared" ca="1" si="13"/>
        <v/>
      </c>
      <c r="J23" s="43" t="str">
        <f t="shared" ca="1" si="14"/>
        <v/>
      </c>
      <c r="K23" s="43" t="str">
        <f t="shared" si="15"/>
        <v/>
      </c>
      <c r="L23" s="66" t="str">
        <f t="shared" si="16"/>
        <v/>
      </c>
      <c r="M23" s="43" t="str">
        <f t="shared" ca="1" si="17"/>
        <v/>
      </c>
      <c r="N23" s="43" t="str">
        <f t="shared" ca="1" si="18"/>
        <v/>
      </c>
      <c r="O23" s="43" t="str">
        <f t="shared" si="19"/>
        <v/>
      </c>
      <c r="P23" s="66" t="str">
        <f t="shared" ca="1" si="20"/>
        <v/>
      </c>
      <c r="Q23" s="43" t="str">
        <f t="shared" ca="1" si="21"/>
        <v/>
      </c>
      <c r="R23" s="43" t="str">
        <f t="shared" si="22"/>
        <v/>
      </c>
      <c r="S23" s="43" t="str">
        <f t="shared" si="23"/>
        <v/>
      </c>
      <c r="T23" s="66" t="str">
        <f t="shared" ca="1" si="24"/>
        <v/>
      </c>
      <c r="U23" s="73"/>
      <c r="V23" s="66" t="str">
        <f t="shared" si="25"/>
        <v/>
      </c>
    </row>
    <row r="24" spans="1:22" x14ac:dyDescent="0.25">
      <c r="B24" s="43" t="str">
        <f t="shared" ca="1" si="26"/>
        <v/>
      </c>
      <c r="C24" s="42" t="str">
        <f t="shared" ca="1" si="27"/>
        <v/>
      </c>
      <c r="D24" s="43" t="str">
        <f t="shared" ca="1" si="28"/>
        <v/>
      </c>
      <c r="E24" s="75" t="str">
        <f t="shared" ca="1" si="29"/>
        <v/>
      </c>
      <c r="F24" s="6" t="str">
        <f t="shared" ca="1" si="30"/>
        <v/>
      </c>
      <c r="G24" s="6" t="str">
        <f t="shared" ca="1" si="31"/>
        <v/>
      </c>
      <c r="H24" s="73"/>
      <c r="I24" s="43" t="str">
        <f t="shared" ca="1" si="13"/>
        <v/>
      </c>
      <c r="J24" s="43" t="str">
        <f t="shared" ca="1" si="14"/>
        <v/>
      </c>
      <c r="K24" s="43" t="str">
        <f t="shared" si="15"/>
        <v/>
      </c>
      <c r="L24" s="66" t="str">
        <f t="shared" si="16"/>
        <v/>
      </c>
      <c r="M24" s="43" t="str">
        <f t="shared" ca="1" si="17"/>
        <v/>
      </c>
      <c r="N24" s="43" t="str">
        <f t="shared" ca="1" si="18"/>
        <v/>
      </c>
      <c r="O24" s="43" t="str">
        <f t="shared" si="19"/>
        <v/>
      </c>
      <c r="P24" s="66" t="str">
        <f t="shared" ca="1" si="20"/>
        <v/>
      </c>
      <c r="Q24" s="43" t="str">
        <f t="shared" ca="1" si="21"/>
        <v/>
      </c>
      <c r="R24" s="43" t="str">
        <f t="shared" si="22"/>
        <v/>
      </c>
      <c r="S24" s="43" t="str">
        <f t="shared" si="23"/>
        <v/>
      </c>
      <c r="T24" s="66" t="str">
        <f t="shared" ca="1" si="24"/>
        <v/>
      </c>
      <c r="U24" s="73"/>
      <c r="V24" s="66" t="str">
        <f t="shared" si="25"/>
        <v/>
      </c>
    </row>
    <row r="25" spans="1:22" x14ac:dyDescent="0.25">
      <c r="B25" s="43" t="str">
        <f t="shared" ca="1" si="26"/>
        <v/>
      </c>
      <c r="C25" s="42" t="str">
        <f t="shared" ca="1" si="27"/>
        <v/>
      </c>
      <c r="D25" s="43" t="str">
        <f t="shared" ca="1" si="28"/>
        <v/>
      </c>
      <c r="E25" s="75" t="str">
        <f t="shared" ca="1" si="29"/>
        <v/>
      </c>
      <c r="F25" s="6" t="str">
        <f t="shared" ca="1" si="30"/>
        <v/>
      </c>
      <c r="G25" s="6" t="str">
        <f t="shared" ca="1" si="31"/>
        <v/>
      </c>
      <c r="H25" s="73"/>
      <c r="I25" s="43" t="str">
        <f t="shared" ca="1" si="13"/>
        <v/>
      </c>
      <c r="J25" s="43" t="str">
        <f t="shared" ca="1" si="14"/>
        <v/>
      </c>
      <c r="K25" s="43" t="str">
        <f t="shared" si="15"/>
        <v/>
      </c>
      <c r="L25" s="66" t="str">
        <f t="shared" si="16"/>
        <v/>
      </c>
      <c r="M25" s="43" t="str">
        <f t="shared" ca="1" si="17"/>
        <v/>
      </c>
      <c r="N25" s="43" t="str">
        <f t="shared" ca="1" si="18"/>
        <v/>
      </c>
      <c r="O25" s="43" t="str">
        <f t="shared" si="19"/>
        <v/>
      </c>
      <c r="P25" s="66" t="str">
        <f t="shared" ca="1" si="20"/>
        <v/>
      </c>
      <c r="Q25" s="43" t="str">
        <f t="shared" ca="1" si="21"/>
        <v/>
      </c>
      <c r="R25" s="43" t="str">
        <f t="shared" si="22"/>
        <v/>
      </c>
      <c r="S25" s="43" t="str">
        <f t="shared" si="23"/>
        <v/>
      </c>
      <c r="T25" s="66" t="str">
        <f t="shared" ca="1" si="24"/>
        <v/>
      </c>
      <c r="U25" s="73"/>
      <c r="V25" s="66" t="str">
        <f t="shared" si="25"/>
        <v/>
      </c>
    </row>
    <row r="26" spans="1:22" x14ac:dyDescent="0.25">
      <c r="B26" s="43" t="str">
        <f t="shared" ca="1" si="26"/>
        <v/>
      </c>
      <c r="C26" s="42" t="str">
        <f t="shared" ca="1" si="27"/>
        <v/>
      </c>
      <c r="D26" s="43" t="str">
        <f t="shared" ca="1" si="28"/>
        <v/>
      </c>
      <c r="E26" s="75" t="str">
        <f t="shared" ca="1" si="29"/>
        <v/>
      </c>
      <c r="F26" s="6" t="str">
        <f t="shared" ca="1" si="30"/>
        <v/>
      </c>
      <c r="G26" s="6" t="str">
        <f t="shared" ca="1" si="31"/>
        <v/>
      </c>
      <c r="H26" s="73"/>
      <c r="I26" s="43" t="str">
        <f t="shared" ca="1" si="13"/>
        <v/>
      </c>
      <c r="J26" s="43" t="str">
        <f t="shared" ca="1" si="14"/>
        <v/>
      </c>
      <c r="K26" s="43" t="str">
        <f t="shared" si="15"/>
        <v/>
      </c>
      <c r="L26" s="66" t="str">
        <f t="shared" si="16"/>
        <v/>
      </c>
      <c r="M26" s="43" t="str">
        <f t="shared" ca="1" si="17"/>
        <v/>
      </c>
      <c r="N26" s="43" t="str">
        <f t="shared" ca="1" si="18"/>
        <v/>
      </c>
      <c r="O26" s="43" t="str">
        <f t="shared" si="19"/>
        <v/>
      </c>
      <c r="P26" s="66" t="str">
        <f t="shared" ca="1" si="20"/>
        <v/>
      </c>
      <c r="Q26" s="43" t="str">
        <f t="shared" ca="1" si="21"/>
        <v/>
      </c>
      <c r="R26" s="43" t="str">
        <f t="shared" si="22"/>
        <v/>
      </c>
      <c r="S26" s="43" t="str">
        <f t="shared" si="23"/>
        <v/>
      </c>
      <c r="T26" s="66" t="str">
        <f t="shared" ca="1" si="24"/>
        <v/>
      </c>
      <c r="U26" s="73"/>
      <c r="V26" s="66" t="str">
        <f t="shared" si="25"/>
        <v/>
      </c>
    </row>
    <row r="27" spans="1:22" x14ac:dyDescent="0.25">
      <c r="B27" s="43" t="str">
        <f t="shared" ca="1" si="26"/>
        <v/>
      </c>
      <c r="C27" s="42" t="str">
        <f t="shared" ca="1" si="27"/>
        <v/>
      </c>
      <c r="D27" s="43" t="str">
        <f t="shared" ca="1" si="28"/>
        <v/>
      </c>
      <c r="E27" s="82" t="str">
        <f t="shared" ca="1" si="29"/>
        <v/>
      </c>
      <c r="F27" s="6" t="str">
        <f t="shared" ca="1" si="30"/>
        <v/>
      </c>
      <c r="G27" s="6" t="str">
        <f t="shared" ca="1" si="31"/>
        <v/>
      </c>
      <c r="H27" s="73"/>
      <c r="I27" s="43" t="str">
        <f t="shared" ca="1" si="13"/>
        <v/>
      </c>
      <c r="J27" s="43" t="str">
        <f t="shared" ca="1" si="14"/>
        <v/>
      </c>
      <c r="K27" s="43" t="str">
        <f t="shared" si="15"/>
        <v/>
      </c>
      <c r="L27" s="66" t="str">
        <f t="shared" si="16"/>
        <v/>
      </c>
      <c r="M27" s="43" t="str">
        <f t="shared" ca="1" si="17"/>
        <v/>
      </c>
      <c r="N27" s="43" t="str">
        <f t="shared" ca="1" si="18"/>
        <v/>
      </c>
      <c r="O27" s="43" t="str">
        <f t="shared" si="19"/>
        <v/>
      </c>
      <c r="P27" s="66" t="str">
        <f t="shared" ca="1" si="20"/>
        <v/>
      </c>
      <c r="Q27" s="43" t="str">
        <f t="shared" ca="1" si="21"/>
        <v/>
      </c>
      <c r="R27" s="43" t="str">
        <f t="shared" si="22"/>
        <v/>
      </c>
      <c r="S27" s="43" t="str">
        <f t="shared" si="23"/>
        <v/>
      </c>
      <c r="T27" s="66" t="str">
        <f t="shared" ca="1" si="24"/>
        <v/>
      </c>
      <c r="U27" s="73"/>
      <c r="V27" s="66" t="str">
        <f t="shared" si="25"/>
        <v/>
      </c>
    </row>
    <row r="28" spans="1:22" x14ac:dyDescent="0.25">
      <c r="B28" s="43" t="str">
        <f t="shared" ca="1" si="26"/>
        <v/>
      </c>
      <c r="C28" s="42" t="str">
        <f t="shared" ca="1" si="27"/>
        <v/>
      </c>
      <c r="D28" s="43" t="str">
        <f t="shared" ca="1" si="28"/>
        <v/>
      </c>
      <c r="E28" s="75" t="str">
        <f t="shared" ca="1" si="29"/>
        <v/>
      </c>
      <c r="F28" s="6" t="str">
        <f t="shared" ca="1" si="30"/>
        <v/>
      </c>
      <c r="G28" s="6" t="str">
        <f t="shared" ca="1" si="31"/>
        <v/>
      </c>
      <c r="H28" s="73"/>
      <c r="I28" s="43" t="str">
        <f t="shared" ca="1" si="13"/>
        <v/>
      </c>
      <c r="J28" s="43" t="str">
        <f t="shared" ca="1" si="14"/>
        <v/>
      </c>
      <c r="K28" s="43" t="str">
        <f t="shared" si="15"/>
        <v/>
      </c>
      <c r="L28" s="66" t="str">
        <f t="shared" si="16"/>
        <v/>
      </c>
      <c r="M28" s="43" t="str">
        <f t="shared" ca="1" si="17"/>
        <v/>
      </c>
      <c r="N28" s="43" t="str">
        <f t="shared" ca="1" si="18"/>
        <v/>
      </c>
      <c r="O28" s="43" t="str">
        <f t="shared" si="19"/>
        <v/>
      </c>
      <c r="P28" s="66" t="str">
        <f t="shared" ca="1" si="20"/>
        <v/>
      </c>
      <c r="Q28" s="43" t="str">
        <f t="shared" ca="1" si="21"/>
        <v/>
      </c>
      <c r="R28" s="43" t="str">
        <f t="shared" si="22"/>
        <v/>
      </c>
      <c r="S28" s="43" t="str">
        <f t="shared" si="23"/>
        <v/>
      </c>
      <c r="T28" s="66" t="str">
        <f t="shared" ca="1" si="24"/>
        <v/>
      </c>
      <c r="U28" s="73"/>
      <c r="V28" s="66" t="str">
        <f t="shared" si="25"/>
        <v/>
      </c>
    </row>
    <row r="29" spans="1:22" x14ac:dyDescent="0.25">
      <c r="B29" s="43" t="str">
        <f t="shared" ca="1" si="26"/>
        <v/>
      </c>
      <c r="C29" s="42" t="str">
        <f t="shared" ca="1" si="27"/>
        <v/>
      </c>
      <c r="D29" s="43" t="str">
        <f t="shared" ca="1" si="28"/>
        <v/>
      </c>
      <c r="E29" s="75" t="str">
        <f t="shared" ca="1" si="29"/>
        <v/>
      </c>
      <c r="F29" s="6" t="str">
        <f t="shared" ca="1" si="30"/>
        <v/>
      </c>
      <c r="G29" s="6" t="str">
        <f t="shared" ca="1" si="31"/>
        <v/>
      </c>
      <c r="H29" s="73"/>
      <c r="I29" s="43" t="str">
        <f t="shared" ca="1" si="13"/>
        <v/>
      </c>
      <c r="J29" s="43" t="str">
        <f t="shared" ca="1" si="14"/>
        <v/>
      </c>
      <c r="K29" s="43" t="str">
        <f t="shared" si="15"/>
        <v/>
      </c>
      <c r="L29" s="66" t="str">
        <f t="shared" si="16"/>
        <v/>
      </c>
      <c r="M29" s="43" t="str">
        <f t="shared" ca="1" si="17"/>
        <v/>
      </c>
      <c r="N29" s="43" t="str">
        <f t="shared" ca="1" si="18"/>
        <v/>
      </c>
      <c r="O29" s="43" t="str">
        <f t="shared" si="19"/>
        <v/>
      </c>
      <c r="P29" s="66" t="str">
        <f t="shared" ca="1" si="20"/>
        <v/>
      </c>
      <c r="Q29" s="43" t="str">
        <f t="shared" ca="1" si="21"/>
        <v/>
      </c>
      <c r="R29" s="43" t="str">
        <f t="shared" si="22"/>
        <v/>
      </c>
      <c r="S29" s="43" t="str">
        <f t="shared" si="23"/>
        <v/>
      </c>
      <c r="T29" s="66" t="str">
        <f t="shared" ca="1" si="24"/>
        <v/>
      </c>
      <c r="U29" s="73"/>
      <c r="V29" s="66" t="str">
        <f t="shared" si="25"/>
        <v/>
      </c>
    </row>
  </sheetData>
  <sortState ref="A4:G18">
    <sortCondition descending="1" ref="E4:E18"/>
  </sortState>
  <mergeCells count="6">
    <mergeCell ref="V3:W3"/>
    <mergeCell ref="F2:G2"/>
    <mergeCell ref="I2:L2"/>
    <mergeCell ref="M2:P2"/>
    <mergeCell ref="Q2:T2"/>
    <mergeCell ref="V2:W2"/>
  </mergeCells>
  <conditionalFormatting sqref="K4:L29 O4:P29 S4:T29 V4:V29">
    <cfRule type="cellIs" dxfId="49" priority="9" operator="lessThan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3" sqref="W13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70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68" t="s">
        <v>12</v>
      </c>
      <c r="S3" s="116" t="s">
        <v>8</v>
      </c>
      <c r="T3" s="117"/>
      <c r="U3" s="118"/>
      <c r="V3" s="116" t="s">
        <v>25</v>
      </c>
      <c r="W3" s="118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71</v>
      </c>
      <c r="D5" s="19">
        <v>3</v>
      </c>
      <c r="E5" s="19">
        <v>9</v>
      </c>
      <c r="F5" s="14">
        <v>60</v>
      </c>
      <c r="H5" s="2">
        <f t="shared" ref="H5:H24" si="0">IF(E5=S5,F5/2*MIN(T5,42),0)*X5</f>
        <v>270</v>
      </c>
      <c r="I5" s="2">
        <f t="shared" ref="I5:I24" si="1">IF(E5=S5,G5/2*MIN(U5,22),IF(E5=V5,G5/2*MIN(W5,22),0))*X5</f>
        <v>0</v>
      </c>
      <c r="J5" s="19">
        <v>11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270</v>
      </c>
      <c r="Q5" s="19">
        <f t="shared" ref="Q5:Q24" si="4">IF(B5&gt;1/1/2000,1,0)</f>
        <v>1</v>
      </c>
      <c r="R5" s="6">
        <f>IF(P5&gt;O5,1,0)</f>
        <v>1</v>
      </c>
      <c r="S5" s="19">
        <v>9</v>
      </c>
      <c r="T5" s="2">
        <v>9</v>
      </c>
      <c r="U5" s="2">
        <v>4.7</v>
      </c>
      <c r="V5" s="19">
        <v>8</v>
      </c>
      <c r="W5" s="2">
        <v>5.0999999999999996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6</v>
      </c>
      <c r="E6" s="19">
        <v>3</v>
      </c>
      <c r="F6" s="14">
        <v>60</v>
      </c>
      <c r="H6" s="2">
        <f t="shared" si="0"/>
        <v>0</v>
      </c>
      <c r="I6" s="2">
        <f t="shared" si="1"/>
        <v>0</v>
      </c>
      <c r="J6" s="19">
        <v>11</v>
      </c>
      <c r="K6" s="14">
        <v>40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5</v>
      </c>
      <c r="T6" s="2">
        <v>15</v>
      </c>
      <c r="U6" s="2">
        <v>7.4</v>
      </c>
      <c r="V6" s="19">
        <v>1</v>
      </c>
      <c r="W6" s="2">
        <v>5.4</v>
      </c>
      <c r="X6" s="49">
        <v>1</v>
      </c>
      <c r="Y6" s="43"/>
    </row>
    <row r="7" spans="1:42" x14ac:dyDescent="0.25">
      <c r="A7" s="69" t="s">
        <v>35</v>
      </c>
      <c r="B7" s="8">
        <v>41124</v>
      </c>
      <c r="C7" s="69" t="s">
        <v>63</v>
      </c>
      <c r="D7" s="19">
        <v>4</v>
      </c>
      <c r="E7" s="19">
        <v>1</v>
      </c>
      <c r="F7" s="14">
        <v>50</v>
      </c>
      <c r="H7" s="2">
        <f t="shared" si="0"/>
        <v>0</v>
      </c>
      <c r="I7" s="2">
        <f t="shared" si="1"/>
        <v>0</v>
      </c>
      <c r="J7" s="19">
        <v>10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9</v>
      </c>
      <c r="T7" s="2">
        <v>20.399999999999999</v>
      </c>
      <c r="U7" s="2">
        <v>8.6</v>
      </c>
      <c r="V7" s="19">
        <v>6</v>
      </c>
      <c r="W7" s="2">
        <v>6.4</v>
      </c>
      <c r="X7" s="49">
        <v>1</v>
      </c>
      <c r="Y7" s="43"/>
    </row>
    <row r="8" spans="1:42" x14ac:dyDescent="0.25">
      <c r="A8" s="69" t="s">
        <v>36</v>
      </c>
      <c r="B8" s="8">
        <v>41124</v>
      </c>
      <c r="C8" s="69" t="s">
        <v>63</v>
      </c>
      <c r="D8" s="19">
        <v>7</v>
      </c>
      <c r="E8" s="19">
        <v>1</v>
      </c>
      <c r="F8" s="14">
        <v>50</v>
      </c>
      <c r="H8" s="2">
        <f t="shared" si="0"/>
        <v>0</v>
      </c>
      <c r="I8" s="2">
        <f t="shared" si="1"/>
        <v>0</v>
      </c>
      <c r="J8" s="19">
        <v>8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7</v>
      </c>
      <c r="T8" s="2">
        <v>14.6</v>
      </c>
      <c r="U8" s="2">
        <v>6.6</v>
      </c>
      <c r="V8" s="19">
        <v>4</v>
      </c>
      <c r="W8" s="2">
        <v>4.0999999999999996</v>
      </c>
      <c r="X8" s="49">
        <v>1</v>
      </c>
      <c r="Y8" s="43"/>
    </row>
    <row r="9" spans="1:42" x14ac:dyDescent="0.25">
      <c r="A9" s="69" t="s">
        <v>37</v>
      </c>
      <c r="B9" s="8">
        <v>41124</v>
      </c>
      <c r="C9" s="69" t="s">
        <v>63</v>
      </c>
      <c r="D9" s="19">
        <v>6</v>
      </c>
      <c r="E9" s="19">
        <v>9</v>
      </c>
      <c r="F9" s="14">
        <v>40</v>
      </c>
      <c r="H9" s="2">
        <f t="shared" si="0"/>
        <v>0</v>
      </c>
      <c r="I9" s="2">
        <f t="shared" si="1"/>
        <v>0</v>
      </c>
      <c r="J9" s="19">
        <v>2</v>
      </c>
      <c r="K9" s="14">
        <v>60</v>
      </c>
      <c r="M9" s="2">
        <f t="shared" si="2"/>
        <v>534</v>
      </c>
      <c r="N9" s="2">
        <f t="shared" si="3"/>
        <v>0</v>
      </c>
      <c r="O9" s="17">
        <f t="shared" si="5"/>
        <v>100</v>
      </c>
      <c r="P9" s="2">
        <f t="shared" si="6"/>
        <v>534</v>
      </c>
      <c r="Q9" s="19">
        <f t="shared" si="4"/>
        <v>1</v>
      </c>
      <c r="R9" s="6">
        <f t="shared" si="7"/>
        <v>1</v>
      </c>
      <c r="S9" s="19">
        <v>2</v>
      </c>
      <c r="T9" s="2">
        <v>17.8</v>
      </c>
      <c r="U9" s="2">
        <v>8.1999999999999993</v>
      </c>
      <c r="V9" s="19">
        <v>6</v>
      </c>
      <c r="W9" s="2">
        <v>6.4</v>
      </c>
      <c r="X9" s="49">
        <v>1</v>
      </c>
      <c r="Y9" s="43"/>
    </row>
    <row r="10" spans="1:42" x14ac:dyDescent="0.25">
      <c r="A10" s="69" t="s">
        <v>38</v>
      </c>
      <c r="B10" s="8">
        <v>41125</v>
      </c>
      <c r="C10" s="69" t="s">
        <v>63</v>
      </c>
      <c r="D10" s="19">
        <v>1</v>
      </c>
      <c r="E10" s="19">
        <v>9</v>
      </c>
      <c r="F10" s="14">
        <v>60</v>
      </c>
      <c r="H10" s="2">
        <f t="shared" si="0"/>
        <v>0</v>
      </c>
      <c r="I10" s="2">
        <f t="shared" si="1"/>
        <v>0</v>
      </c>
      <c r="J10" s="19">
        <v>10</v>
      </c>
      <c r="K10" s="14">
        <v>40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1</v>
      </c>
      <c r="T10" s="2">
        <v>25.8</v>
      </c>
      <c r="U10" s="2">
        <v>11</v>
      </c>
      <c r="V10" s="19">
        <v>7</v>
      </c>
      <c r="W10" s="2">
        <v>6.4</v>
      </c>
      <c r="X10" s="49">
        <v>1</v>
      </c>
      <c r="Y10" s="43"/>
    </row>
    <row r="11" spans="1:42" x14ac:dyDescent="0.25">
      <c r="A11" s="69" t="s">
        <v>39</v>
      </c>
      <c r="B11" s="8">
        <v>41127</v>
      </c>
      <c r="C11" s="69" t="s">
        <v>63</v>
      </c>
      <c r="D11" s="19">
        <v>8</v>
      </c>
      <c r="E11" s="19">
        <v>1</v>
      </c>
      <c r="F11" s="14">
        <v>60</v>
      </c>
      <c r="H11" s="2">
        <f t="shared" si="0"/>
        <v>0</v>
      </c>
      <c r="I11" s="2">
        <f t="shared" si="1"/>
        <v>0</v>
      </c>
      <c r="J11" s="19">
        <v>5</v>
      </c>
      <c r="K11" s="14">
        <v>40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7</v>
      </c>
      <c r="T11" s="2">
        <v>10.4</v>
      </c>
      <c r="U11" s="2">
        <v>5.0999999999999996</v>
      </c>
      <c r="V11" s="19">
        <v>1</v>
      </c>
      <c r="W11" s="2">
        <v>3.8</v>
      </c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380</v>
      </c>
      <c r="G26" s="14">
        <f>SUM(G5:G25)</f>
        <v>0</v>
      </c>
      <c r="H26" s="14">
        <f>SUM(H5:H25)</f>
        <v>270</v>
      </c>
      <c r="I26" s="14">
        <f>SUM(I5:I25)</f>
        <v>0</v>
      </c>
      <c r="K26" s="2">
        <f t="shared" ref="K26:R26" si="8">SUM(K5:K25)</f>
        <v>320</v>
      </c>
      <c r="L26" s="14">
        <f t="shared" si="8"/>
        <v>0</v>
      </c>
      <c r="M26" s="14">
        <f t="shared" si="8"/>
        <v>534</v>
      </c>
      <c r="N26" s="14">
        <f t="shared" si="8"/>
        <v>0</v>
      </c>
      <c r="O26" s="17">
        <f t="shared" si="8"/>
        <v>700</v>
      </c>
      <c r="P26" s="2">
        <f t="shared" si="8"/>
        <v>804</v>
      </c>
      <c r="Q26" s="19">
        <f t="shared" si="8"/>
        <v>7</v>
      </c>
      <c r="R26" s="19">
        <f t="shared" si="8"/>
        <v>2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2104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700</v>
      </c>
      <c r="L29" s="14">
        <f>G26+L26</f>
        <v>0</v>
      </c>
      <c r="M29" s="14">
        <f>O26</f>
        <v>700</v>
      </c>
      <c r="O29" s="21" t="s">
        <v>21</v>
      </c>
      <c r="P29" s="23">
        <f>IF(R26=0,0,R26/Q26)</f>
        <v>0.2857142857142857</v>
      </c>
      <c r="S29" s="19"/>
      <c r="V29" s="19"/>
    </row>
    <row r="30" spans="1:25" x14ac:dyDescent="0.25">
      <c r="I30" s="57" t="s">
        <v>28</v>
      </c>
      <c r="J30" s="58"/>
      <c r="K30" s="59">
        <f>H26+M26</f>
        <v>804</v>
      </c>
      <c r="L30" s="59">
        <f>I26+N26</f>
        <v>0</v>
      </c>
      <c r="M30" s="59">
        <f>P26</f>
        <v>804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72" t="s">
        <v>57</v>
      </c>
      <c r="K31" s="14">
        <f>K30-K29</f>
        <v>104</v>
      </c>
      <c r="L31" s="14">
        <f>L30-L29</f>
        <v>0</v>
      </c>
      <c r="M31" s="14">
        <f>M30-M29</f>
        <v>104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0.14857142857142858</v>
      </c>
      <c r="L32" s="61">
        <f>L31/MAX(1,L29)</f>
        <v>0</v>
      </c>
      <c r="M32" s="61">
        <f>M31/MAX(1,M29)</f>
        <v>0.14857142857142858</v>
      </c>
      <c r="O32" s="21" t="s">
        <v>65</v>
      </c>
      <c r="P32" s="12">
        <f>P28+P30</f>
        <v>2104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48" priority="3" operator="lessThan">
      <formula>0</formula>
    </cfRule>
  </conditionalFormatting>
  <conditionalFormatting sqref="E6:E24">
    <cfRule type="expression" dxfId="47" priority="2">
      <formula>IF(S6&lt;&gt;"",E6=S6,FALSE)</formula>
    </cfRule>
  </conditionalFormatting>
  <conditionalFormatting sqref="J5">
    <cfRule type="expression" dxfId="46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72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68" t="s">
        <v>12</v>
      </c>
      <c r="S3" s="116" t="s">
        <v>8</v>
      </c>
      <c r="T3" s="117"/>
      <c r="U3" s="118"/>
      <c r="V3" s="116" t="s">
        <v>25</v>
      </c>
      <c r="W3" s="118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73</v>
      </c>
      <c r="D5" s="19">
        <v>3</v>
      </c>
      <c r="E5" s="19">
        <v>3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6</v>
      </c>
      <c r="T5" s="2">
        <v>9.1999999999999993</v>
      </c>
      <c r="U5" s="2">
        <v>5</v>
      </c>
      <c r="V5" s="19">
        <v>10</v>
      </c>
      <c r="W5" s="2">
        <v>19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73</v>
      </c>
      <c r="D6" s="19">
        <v>5</v>
      </c>
      <c r="E6" s="19">
        <v>3</v>
      </c>
      <c r="F6" s="14">
        <v>60</v>
      </c>
      <c r="H6" s="2">
        <f t="shared" si="0"/>
        <v>0</v>
      </c>
      <c r="I6" s="2">
        <f t="shared" si="1"/>
        <v>0</v>
      </c>
      <c r="J6" s="19">
        <v>2</v>
      </c>
      <c r="K6" s="14"/>
      <c r="L6" s="14">
        <v>40</v>
      </c>
      <c r="M6" s="2">
        <f t="shared" si="2"/>
        <v>0</v>
      </c>
      <c r="N6" s="2">
        <f t="shared" si="3"/>
        <v>56</v>
      </c>
      <c r="O6" s="17">
        <f t="shared" ref="O6:O24" si="5">F6+G6+K6+L6</f>
        <v>100</v>
      </c>
      <c r="P6" s="2">
        <f t="shared" ref="P6:P24" si="6">(H6+I6+M6+N6)</f>
        <v>56</v>
      </c>
      <c r="Q6" s="19">
        <f t="shared" si="4"/>
        <v>1</v>
      </c>
      <c r="R6" s="6">
        <f t="shared" ref="R6:R24" si="7">IF(P6&gt;O6,1,0)</f>
        <v>0</v>
      </c>
      <c r="S6" s="19">
        <v>1</v>
      </c>
      <c r="T6" s="2">
        <v>8</v>
      </c>
      <c r="U6" s="2">
        <v>3.6</v>
      </c>
      <c r="V6" s="19">
        <v>2</v>
      </c>
      <c r="W6" s="2">
        <v>2.8</v>
      </c>
      <c r="X6" s="49">
        <v>1</v>
      </c>
      <c r="Y6" s="43"/>
    </row>
    <row r="7" spans="1:42" x14ac:dyDescent="0.25">
      <c r="A7" s="69" t="s">
        <v>35</v>
      </c>
      <c r="B7" s="8">
        <v>41123</v>
      </c>
      <c r="C7" s="69" t="s">
        <v>73</v>
      </c>
      <c r="D7" s="19">
        <v>8</v>
      </c>
      <c r="E7" s="19">
        <v>2</v>
      </c>
      <c r="F7" s="14">
        <v>50</v>
      </c>
      <c r="H7" s="2">
        <f t="shared" si="0"/>
        <v>0</v>
      </c>
      <c r="I7" s="2">
        <f t="shared" si="1"/>
        <v>0</v>
      </c>
      <c r="J7" s="19">
        <v>4</v>
      </c>
      <c r="K7" s="14"/>
      <c r="L7" s="14">
        <v>50</v>
      </c>
      <c r="M7" s="2">
        <f t="shared" si="2"/>
        <v>0</v>
      </c>
      <c r="N7" s="2">
        <f t="shared" si="3"/>
        <v>160</v>
      </c>
      <c r="O7" s="17">
        <f t="shared" si="5"/>
        <v>100</v>
      </c>
      <c r="P7" s="2">
        <f t="shared" si="6"/>
        <v>160</v>
      </c>
      <c r="Q7" s="19">
        <f t="shared" si="4"/>
        <v>1</v>
      </c>
      <c r="R7" s="6">
        <f t="shared" si="7"/>
        <v>1</v>
      </c>
      <c r="S7" s="19">
        <v>4</v>
      </c>
      <c r="T7" s="2">
        <v>12.6</v>
      </c>
      <c r="U7" s="2">
        <v>6.4</v>
      </c>
      <c r="V7" s="19">
        <v>5</v>
      </c>
      <c r="W7" s="2">
        <v>5.8</v>
      </c>
      <c r="X7" s="49">
        <v>1</v>
      </c>
      <c r="Y7" s="43"/>
    </row>
    <row r="8" spans="1:42" x14ac:dyDescent="0.25">
      <c r="A8" s="69" t="s">
        <v>36</v>
      </c>
      <c r="B8" s="8">
        <v>41124</v>
      </c>
      <c r="C8" s="69" t="s">
        <v>73</v>
      </c>
      <c r="D8" s="19">
        <v>7</v>
      </c>
      <c r="E8" s="19">
        <v>3</v>
      </c>
      <c r="F8" s="14">
        <v>50</v>
      </c>
      <c r="H8" s="2">
        <f t="shared" si="0"/>
        <v>0</v>
      </c>
      <c r="I8" s="2">
        <f t="shared" si="1"/>
        <v>0</v>
      </c>
      <c r="J8" s="19">
        <v>7</v>
      </c>
      <c r="K8" s="14">
        <v>50</v>
      </c>
      <c r="M8" s="2">
        <f t="shared" si="2"/>
        <v>220.00000000000003</v>
      </c>
      <c r="N8" s="2">
        <f t="shared" si="3"/>
        <v>0</v>
      </c>
      <c r="O8" s="17">
        <f t="shared" si="5"/>
        <v>100</v>
      </c>
      <c r="P8" s="2">
        <f t="shared" si="6"/>
        <v>220.00000000000003</v>
      </c>
      <c r="Q8" s="19">
        <f t="shared" si="4"/>
        <v>1</v>
      </c>
      <c r="R8" s="6">
        <f t="shared" si="7"/>
        <v>1</v>
      </c>
      <c r="S8" s="19">
        <v>7</v>
      </c>
      <c r="T8" s="2">
        <v>8.8000000000000007</v>
      </c>
      <c r="U8" s="2">
        <v>3.8</v>
      </c>
      <c r="V8" s="19">
        <v>1</v>
      </c>
      <c r="W8" s="2">
        <v>3.6</v>
      </c>
      <c r="X8" s="49">
        <v>1</v>
      </c>
      <c r="Y8" s="43"/>
    </row>
    <row r="9" spans="1:42" x14ac:dyDescent="0.25">
      <c r="A9" s="69" t="s">
        <v>37</v>
      </c>
      <c r="B9" s="8">
        <v>41125</v>
      </c>
      <c r="C9" s="69" t="s">
        <v>73</v>
      </c>
      <c r="D9" s="19">
        <v>8</v>
      </c>
      <c r="E9" s="19">
        <v>1</v>
      </c>
      <c r="F9" s="14">
        <v>50</v>
      </c>
      <c r="H9" s="2">
        <f t="shared" si="0"/>
        <v>130</v>
      </c>
      <c r="I9" s="2">
        <f t="shared" si="1"/>
        <v>0</v>
      </c>
      <c r="J9" s="19">
        <v>7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130</v>
      </c>
      <c r="Q9" s="19">
        <f t="shared" si="4"/>
        <v>1</v>
      </c>
      <c r="R9" s="6">
        <f t="shared" si="7"/>
        <v>1</v>
      </c>
      <c r="S9" s="19">
        <v>1</v>
      </c>
      <c r="T9" s="2">
        <v>5.2</v>
      </c>
      <c r="U9" s="2">
        <v>3.2</v>
      </c>
      <c r="V9" s="19">
        <v>7</v>
      </c>
      <c r="W9" s="2">
        <v>6.2</v>
      </c>
      <c r="X9" s="49">
        <v>1</v>
      </c>
      <c r="Y9" s="43"/>
    </row>
    <row r="10" spans="1:42" x14ac:dyDescent="0.25">
      <c r="A10" s="69" t="s">
        <v>38</v>
      </c>
      <c r="B10" s="8">
        <v>41126</v>
      </c>
      <c r="C10" s="69" t="s">
        <v>73</v>
      </c>
      <c r="D10" s="19">
        <v>8</v>
      </c>
      <c r="E10" s="19">
        <v>5</v>
      </c>
      <c r="F10" s="14">
        <v>50</v>
      </c>
      <c r="H10" s="2">
        <f t="shared" si="0"/>
        <v>0</v>
      </c>
      <c r="I10" s="2">
        <f t="shared" si="1"/>
        <v>0</v>
      </c>
      <c r="J10" s="19">
        <v>6</v>
      </c>
      <c r="K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8</v>
      </c>
      <c r="T10" s="2">
        <v>19.2</v>
      </c>
      <c r="U10" s="2">
        <v>8.8000000000000007</v>
      </c>
      <c r="V10" s="19">
        <v>5</v>
      </c>
      <c r="W10" s="2">
        <v>8</v>
      </c>
      <c r="X10" s="49">
        <v>1</v>
      </c>
      <c r="Y10" s="43"/>
    </row>
    <row r="11" spans="1:42" x14ac:dyDescent="0.25">
      <c r="A11" s="69" t="s">
        <v>39</v>
      </c>
      <c r="B11" s="8"/>
      <c r="C11" s="69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310</v>
      </c>
      <c r="G26" s="14">
        <f>SUM(G5:G25)</f>
        <v>0</v>
      </c>
      <c r="H26" s="14">
        <f>SUM(H5:H25)</f>
        <v>130</v>
      </c>
      <c r="I26" s="14">
        <f>SUM(I5:I25)</f>
        <v>0</v>
      </c>
      <c r="K26" s="2">
        <f t="shared" ref="K26:R26" si="8">SUM(K5:K25)</f>
        <v>200</v>
      </c>
      <c r="L26" s="14">
        <f t="shared" si="8"/>
        <v>90</v>
      </c>
      <c r="M26" s="14">
        <f t="shared" si="8"/>
        <v>220.00000000000003</v>
      </c>
      <c r="N26" s="14">
        <f t="shared" si="8"/>
        <v>216</v>
      </c>
      <c r="O26" s="17">
        <f t="shared" si="8"/>
        <v>600</v>
      </c>
      <c r="P26" s="2">
        <f t="shared" si="8"/>
        <v>566</v>
      </c>
      <c r="Q26" s="19">
        <f t="shared" si="8"/>
        <v>6</v>
      </c>
      <c r="R26" s="19">
        <f t="shared" si="8"/>
        <v>3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1966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510</v>
      </c>
      <c r="L29" s="14">
        <f>G26+L26</f>
        <v>90</v>
      </c>
      <c r="M29" s="14">
        <f>O26</f>
        <v>600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350</v>
      </c>
      <c r="L30" s="59">
        <f>I26+N26</f>
        <v>216</v>
      </c>
      <c r="M30" s="59">
        <f>P26</f>
        <v>566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72" t="s">
        <v>57</v>
      </c>
      <c r="K31" s="14">
        <f>K30-K29</f>
        <v>-160</v>
      </c>
      <c r="L31" s="14">
        <f>L30-L29</f>
        <v>126</v>
      </c>
      <c r="M31" s="14">
        <f>M30-M29</f>
        <v>-34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-0.31372549019607843</v>
      </c>
      <c r="L32" s="61">
        <f>L31/MAX(1,L29)</f>
        <v>1.4</v>
      </c>
      <c r="M32" s="61">
        <f>M31/MAX(1,M29)</f>
        <v>-5.6666666666666664E-2</v>
      </c>
      <c r="O32" s="21" t="s">
        <v>65</v>
      </c>
      <c r="P32" s="12">
        <f>P28+P30</f>
        <v>1966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45" priority="3" operator="lessThan">
      <formula>0</formula>
    </cfRule>
  </conditionalFormatting>
  <conditionalFormatting sqref="E6:E24">
    <cfRule type="expression" dxfId="44" priority="2">
      <formula>IF(S6&lt;&gt;"",E6=S6,FALSE)</formula>
    </cfRule>
  </conditionalFormatting>
  <conditionalFormatting sqref="J5">
    <cfRule type="expression" dxfId="43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74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68" t="s">
        <v>12</v>
      </c>
      <c r="S3" s="116" t="s">
        <v>8</v>
      </c>
      <c r="T3" s="117"/>
      <c r="U3" s="118"/>
      <c r="V3" s="116" t="s">
        <v>25</v>
      </c>
      <c r="W3" s="118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63</v>
      </c>
      <c r="D5" s="19">
        <v>1</v>
      </c>
      <c r="E5" s="19">
        <v>3</v>
      </c>
      <c r="G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9</v>
      </c>
      <c r="K5" s="14"/>
      <c r="L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8</v>
      </c>
      <c r="T5" s="2">
        <v>27.6</v>
      </c>
      <c r="U5" s="2">
        <v>11.6</v>
      </c>
      <c r="V5" s="19">
        <v>6</v>
      </c>
      <c r="W5" s="2">
        <v>17.8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6</v>
      </c>
      <c r="E6" s="19">
        <v>8</v>
      </c>
      <c r="G6" s="14">
        <v>50</v>
      </c>
      <c r="H6" s="2">
        <f t="shared" si="0"/>
        <v>0</v>
      </c>
      <c r="I6" s="2">
        <f t="shared" si="1"/>
        <v>0</v>
      </c>
      <c r="J6" s="19">
        <v>10</v>
      </c>
      <c r="K6" s="14"/>
      <c r="L6" s="14">
        <v>50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5</v>
      </c>
      <c r="T6" s="2">
        <v>15</v>
      </c>
      <c r="U6" s="2">
        <v>7.5</v>
      </c>
      <c r="V6" s="19">
        <v>1</v>
      </c>
      <c r="W6" s="2">
        <v>5.5</v>
      </c>
      <c r="X6" s="49">
        <v>1</v>
      </c>
      <c r="Y6" s="43"/>
    </row>
    <row r="7" spans="1:42" x14ac:dyDescent="0.25">
      <c r="A7" s="69" t="s">
        <v>35</v>
      </c>
      <c r="B7" s="8">
        <v>41122</v>
      </c>
      <c r="C7" s="69" t="s">
        <v>63</v>
      </c>
      <c r="D7" s="19">
        <v>9</v>
      </c>
      <c r="E7" s="19">
        <v>1</v>
      </c>
      <c r="F7" s="14">
        <v>50</v>
      </c>
      <c r="H7" s="2">
        <f t="shared" si="0"/>
        <v>182.5</v>
      </c>
      <c r="I7" s="2">
        <f t="shared" si="1"/>
        <v>0</v>
      </c>
      <c r="J7" s="19">
        <v>3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182.5</v>
      </c>
      <c r="Q7" s="19">
        <f t="shared" si="4"/>
        <v>1</v>
      </c>
      <c r="R7" s="6">
        <f t="shared" si="7"/>
        <v>1</v>
      </c>
      <c r="S7" s="19">
        <v>1</v>
      </c>
      <c r="T7" s="2">
        <v>7.3</v>
      </c>
      <c r="U7" s="2">
        <v>4.4000000000000004</v>
      </c>
      <c r="V7" s="19">
        <v>8</v>
      </c>
      <c r="W7" s="2">
        <v>16.2</v>
      </c>
      <c r="X7" s="49">
        <v>1</v>
      </c>
      <c r="Y7" s="43"/>
    </row>
    <row r="8" spans="1:42" x14ac:dyDescent="0.25">
      <c r="A8" s="69" t="s">
        <v>36</v>
      </c>
      <c r="B8" s="8">
        <v>41123</v>
      </c>
      <c r="C8" s="69" t="s">
        <v>63</v>
      </c>
      <c r="D8" s="19">
        <v>3</v>
      </c>
      <c r="E8" s="19">
        <v>1</v>
      </c>
      <c r="G8" s="14">
        <v>50</v>
      </c>
      <c r="H8" s="2">
        <f t="shared" si="0"/>
        <v>0</v>
      </c>
      <c r="I8" s="2">
        <f t="shared" si="1"/>
        <v>114.99999999999999</v>
      </c>
      <c r="J8" s="19">
        <v>2</v>
      </c>
      <c r="K8" s="14"/>
      <c r="L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114.99999999999999</v>
      </c>
      <c r="Q8" s="19">
        <f t="shared" si="4"/>
        <v>1</v>
      </c>
      <c r="R8" s="6">
        <f t="shared" si="7"/>
        <v>1</v>
      </c>
      <c r="S8" s="19">
        <v>3</v>
      </c>
      <c r="T8" s="2">
        <v>8</v>
      </c>
      <c r="U8" s="2">
        <v>3.5</v>
      </c>
      <c r="V8" s="19">
        <v>1</v>
      </c>
      <c r="W8" s="2">
        <v>4.5999999999999996</v>
      </c>
      <c r="X8" s="49">
        <v>1</v>
      </c>
      <c r="Y8" s="43"/>
    </row>
    <row r="9" spans="1:42" x14ac:dyDescent="0.25">
      <c r="A9" s="69" t="s">
        <v>37</v>
      </c>
      <c r="B9" s="8">
        <v>41123</v>
      </c>
      <c r="C9" s="69" t="s">
        <v>63</v>
      </c>
      <c r="D9" s="19">
        <v>8</v>
      </c>
      <c r="E9" s="19">
        <v>2</v>
      </c>
      <c r="F9" s="14">
        <v>50</v>
      </c>
      <c r="H9" s="2">
        <f t="shared" si="0"/>
        <v>0</v>
      </c>
      <c r="I9" s="2">
        <f t="shared" si="1"/>
        <v>0</v>
      </c>
      <c r="J9" s="19">
        <v>10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8</v>
      </c>
      <c r="T9" s="2">
        <v>68.5</v>
      </c>
      <c r="U9" s="2">
        <v>32</v>
      </c>
      <c r="V9" s="19">
        <v>7</v>
      </c>
      <c r="W9" s="2">
        <v>7.1</v>
      </c>
      <c r="X9" s="49">
        <v>1</v>
      </c>
      <c r="Y9" s="43"/>
    </row>
    <row r="10" spans="1:42" x14ac:dyDescent="0.25">
      <c r="A10" s="69" t="s">
        <v>38</v>
      </c>
      <c r="B10" s="8">
        <v>41123</v>
      </c>
      <c r="C10" s="69" t="s">
        <v>63</v>
      </c>
      <c r="D10" s="19"/>
      <c r="E10" s="19">
        <v>2</v>
      </c>
      <c r="G10" s="14">
        <v>50</v>
      </c>
      <c r="H10" s="2">
        <f t="shared" si="0"/>
        <v>0</v>
      </c>
      <c r="I10" s="2">
        <f t="shared" si="1"/>
        <v>0</v>
      </c>
      <c r="J10" s="19">
        <v>7</v>
      </c>
      <c r="K10" s="14"/>
      <c r="L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10</v>
      </c>
      <c r="T10" s="2">
        <v>5.0999999999999996</v>
      </c>
      <c r="U10" s="2">
        <v>3.2</v>
      </c>
      <c r="V10" s="19">
        <v>5</v>
      </c>
      <c r="W10" s="2">
        <v>4.2</v>
      </c>
      <c r="X10" s="49">
        <v>1</v>
      </c>
      <c r="Y10" s="43"/>
    </row>
    <row r="11" spans="1:42" x14ac:dyDescent="0.25">
      <c r="A11" s="69" t="s">
        <v>39</v>
      </c>
      <c r="B11" s="8"/>
      <c r="C11" s="69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100</v>
      </c>
      <c r="G26" s="14">
        <f>SUM(G5:G25)</f>
        <v>200</v>
      </c>
      <c r="H26" s="14">
        <f>SUM(H5:H25)</f>
        <v>182.5</v>
      </c>
      <c r="I26" s="14">
        <f>SUM(I5:I25)</f>
        <v>114.99999999999999</v>
      </c>
      <c r="K26" s="2">
        <f t="shared" ref="K26:R26" si="8">SUM(K5:K25)</f>
        <v>100</v>
      </c>
      <c r="L26" s="14">
        <f t="shared" si="8"/>
        <v>200</v>
      </c>
      <c r="M26" s="14">
        <f t="shared" si="8"/>
        <v>0</v>
      </c>
      <c r="N26" s="14">
        <f t="shared" si="8"/>
        <v>0</v>
      </c>
      <c r="O26" s="17">
        <f t="shared" si="8"/>
        <v>600</v>
      </c>
      <c r="P26" s="2">
        <f t="shared" si="8"/>
        <v>297.5</v>
      </c>
      <c r="Q26" s="19">
        <f t="shared" si="8"/>
        <v>6</v>
      </c>
      <c r="R26" s="19">
        <f t="shared" si="8"/>
        <v>2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1697.5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200</v>
      </c>
      <c r="L29" s="14">
        <f>G26+L26</f>
        <v>400</v>
      </c>
      <c r="M29" s="14">
        <f>O26</f>
        <v>600</v>
      </c>
      <c r="O29" s="21" t="s">
        <v>21</v>
      </c>
      <c r="P29" s="23">
        <f>IF(R26=0,0,R26/Q26)</f>
        <v>0.33333333333333331</v>
      </c>
      <c r="S29" s="19"/>
      <c r="V29" s="19"/>
    </row>
    <row r="30" spans="1:25" x14ac:dyDescent="0.25">
      <c r="I30" s="57" t="s">
        <v>28</v>
      </c>
      <c r="J30" s="58"/>
      <c r="K30" s="59">
        <f>H26+M26</f>
        <v>182.5</v>
      </c>
      <c r="L30" s="59">
        <f>I26+N26</f>
        <v>114.99999999999999</v>
      </c>
      <c r="M30" s="59">
        <f>P26</f>
        <v>297.5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72" t="s">
        <v>57</v>
      </c>
      <c r="K31" s="14">
        <f>K30-K29</f>
        <v>-17.5</v>
      </c>
      <c r="L31" s="14">
        <f>L30-L29</f>
        <v>-285</v>
      </c>
      <c r="M31" s="14">
        <f>M30-M29</f>
        <v>-302.5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-8.7499999999999994E-2</v>
      </c>
      <c r="L32" s="61">
        <f>L31/MAX(1,L29)</f>
        <v>-0.71250000000000002</v>
      </c>
      <c r="M32" s="61">
        <f>M31/MAX(1,M29)</f>
        <v>-0.50416666666666665</v>
      </c>
      <c r="O32" s="21" t="s">
        <v>65</v>
      </c>
      <c r="P32" s="12">
        <f>P28+P30</f>
        <v>1697.5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42" priority="3" operator="lessThan">
      <formula>0</formula>
    </cfRule>
  </conditionalFormatting>
  <conditionalFormatting sqref="E6:E24">
    <cfRule type="expression" dxfId="41" priority="2">
      <formula>IF(S6&lt;&gt;"",E6=S6,FALSE)</formula>
    </cfRule>
  </conditionalFormatting>
  <conditionalFormatting sqref="J5">
    <cfRule type="expression" dxfId="40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I1" zoomScaleNormal="100" workbookViewId="0">
      <selection activeCell="W11" sqref="W11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75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68" t="s">
        <v>12</v>
      </c>
      <c r="S3" s="116" t="s">
        <v>8</v>
      </c>
      <c r="T3" s="117"/>
      <c r="U3" s="118"/>
      <c r="V3" s="116" t="s">
        <v>25</v>
      </c>
      <c r="W3" s="118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63</v>
      </c>
      <c r="D5" s="19">
        <v>3</v>
      </c>
      <c r="E5" s="19">
        <v>3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7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9</v>
      </c>
      <c r="T5" s="2">
        <v>9</v>
      </c>
      <c r="U5" s="2">
        <v>4.8</v>
      </c>
      <c r="V5" s="19">
        <v>5</v>
      </c>
      <c r="W5" s="2">
        <v>3.2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9</v>
      </c>
      <c r="E6" s="19">
        <v>3</v>
      </c>
      <c r="F6" s="14">
        <v>60</v>
      </c>
      <c r="H6" s="2">
        <f t="shared" si="0"/>
        <v>0</v>
      </c>
      <c r="I6" s="2">
        <f t="shared" si="1"/>
        <v>0</v>
      </c>
      <c r="J6" s="19">
        <v>1</v>
      </c>
      <c r="K6" s="14">
        <v>40</v>
      </c>
      <c r="M6" s="2">
        <f t="shared" si="2"/>
        <v>146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146</v>
      </c>
      <c r="Q6" s="19">
        <f t="shared" si="4"/>
        <v>1</v>
      </c>
      <c r="R6" s="6">
        <f t="shared" ref="R6:R24" si="7">IF(P6&gt;O6,1,0)</f>
        <v>1</v>
      </c>
      <c r="S6" s="19">
        <v>1</v>
      </c>
      <c r="T6" s="2">
        <v>7.3</v>
      </c>
      <c r="U6" s="2">
        <v>4.4000000000000004</v>
      </c>
      <c r="V6" s="19">
        <v>8</v>
      </c>
      <c r="W6" s="2">
        <v>16.2</v>
      </c>
      <c r="X6" s="49">
        <v>1</v>
      </c>
      <c r="Y6" s="43"/>
    </row>
    <row r="7" spans="1:42" x14ac:dyDescent="0.25">
      <c r="A7" s="69" t="s">
        <v>35</v>
      </c>
      <c r="B7" s="8">
        <v>41122</v>
      </c>
      <c r="C7" s="69" t="s">
        <v>63</v>
      </c>
      <c r="D7" s="19">
        <v>10</v>
      </c>
      <c r="E7" s="19">
        <v>6</v>
      </c>
      <c r="F7" s="14">
        <v>60</v>
      </c>
      <c r="H7" s="2">
        <f t="shared" si="0"/>
        <v>0</v>
      </c>
      <c r="I7" s="2">
        <f t="shared" si="1"/>
        <v>0</v>
      </c>
      <c r="J7" s="19">
        <v>11</v>
      </c>
      <c r="K7" s="14">
        <v>40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8</v>
      </c>
      <c r="T7" s="2">
        <v>28</v>
      </c>
      <c r="U7" s="2">
        <v>12.2</v>
      </c>
      <c r="V7" s="19">
        <v>10</v>
      </c>
      <c r="W7" s="2">
        <v>6.8</v>
      </c>
      <c r="X7" s="49">
        <v>1</v>
      </c>
      <c r="Y7" s="43"/>
    </row>
    <row r="8" spans="1:42" x14ac:dyDescent="0.25">
      <c r="A8" s="69" t="s">
        <v>36</v>
      </c>
      <c r="B8" s="8">
        <v>41126</v>
      </c>
      <c r="C8" s="69" t="s">
        <v>99</v>
      </c>
      <c r="D8" s="19">
        <v>9</v>
      </c>
      <c r="E8" s="19">
        <v>5</v>
      </c>
      <c r="F8" s="14">
        <v>60</v>
      </c>
      <c r="H8" s="2">
        <f t="shared" si="0"/>
        <v>210</v>
      </c>
      <c r="I8" s="2">
        <f t="shared" si="1"/>
        <v>0</v>
      </c>
      <c r="J8" s="19">
        <v>2</v>
      </c>
      <c r="K8" s="14">
        <v>40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210</v>
      </c>
      <c r="Q8" s="19">
        <f t="shared" si="4"/>
        <v>1</v>
      </c>
      <c r="R8" s="6">
        <f t="shared" si="7"/>
        <v>1</v>
      </c>
      <c r="S8" s="19">
        <v>5</v>
      </c>
      <c r="T8" s="2">
        <v>7</v>
      </c>
      <c r="U8" s="2">
        <v>3.8</v>
      </c>
      <c r="V8" s="19">
        <v>3</v>
      </c>
      <c r="W8" s="2">
        <v>9</v>
      </c>
      <c r="X8" s="49">
        <v>1</v>
      </c>
      <c r="Y8" s="43"/>
    </row>
    <row r="9" spans="1:42" x14ac:dyDescent="0.25">
      <c r="A9" s="69" t="s">
        <v>37</v>
      </c>
      <c r="B9" s="8">
        <v>41126</v>
      </c>
      <c r="C9" s="69" t="s">
        <v>99</v>
      </c>
      <c r="D9" s="19">
        <v>10</v>
      </c>
      <c r="E9" s="19">
        <v>8</v>
      </c>
      <c r="F9" s="14">
        <v>60</v>
      </c>
      <c r="H9" s="2">
        <f t="shared" si="0"/>
        <v>0</v>
      </c>
      <c r="I9" s="2">
        <f t="shared" si="1"/>
        <v>0</v>
      </c>
      <c r="J9" s="19">
        <v>5</v>
      </c>
      <c r="K9" s="14">
        <v>40</v>
      </c>
      <c r="M9" s="2">
        <f t="shared" si="2"/>
        <v>448</v>
      </c>
      <c r="N9" s="2">
        <f t="shared" si="3"/>
        <v>0</v>
      </c>
      <c r="O9" s="17">
        <f t="shared" si="5"/>
        <v>100</v>
      </c>
      <c r="P9" s="2">
        <f t="shared" si="6"/>
        <v>448</v>
      </c>
      <c r="Q9" s="19">
        <f t="shared" si="4"/>
        <v>1</v>
      </c>
      <c r="R9" s="6">
        <f t="shared" si="7"/>
        <v>1</v>
      </c>
      <c r="S9" s="19">
        <v>5</v>
      </c>
      <c r="T9" s="2">
        <v>22.4</v>
      </c>
      <c r="U9" s="2">
        <v>10</v>
      </c>
      <c r="V9" s="19">
        <v>6</v>
      </c>
      <c r="W9" s="2">
        <v>9.8000000000000007</v>
      </c>
      <c r="X9" s="49">
        <v>1</v>
      </c>
      <c r="Y9" s="43"/>
    </row>
    <row r="10" spans="1:42" x14ac:dyDescent="0.25">
      <c r="A10" s="69" t="s">
        <v>38</v>
      </c>
      <c r="B10" s="8">
        <v>41128</v>
      </c>
      <c r="C10" s="69" t="s">
        <v>104</v>
      </c>
      <c r="D10" s="19">
        <v>6</v>
      </c>
      <c r="E10" s="19">
        <v>7</v>
      </c>
      <c r="F10" s="14">
        <v>60</v>
      </c>
      <c r="H10" s="2">
        <f t="shared" si="0"/>
        <v>0</v>
      </c>
      <c r="I10" s="2">
        <f t="shared" si="1"/>
        <v>0</v>
      </c>
      <c r="J10" s="19">
        <v>6</v>
      </c>
      <c r="K10" s="14">
        <v>40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3</v>
      </c>
      <c r="T10" s="2">
        <v>5.8</v>
      </c>
      <c r="U10" s="2">
        <v>3.6</v>
      </c>
      <c r="V10" s="19">
        <v>8</v>
      </c>
      <c r="W10" s="2">
        <v>5.4</v>
      </c>
      <c r="X10" s="49">
        <v>1</v>
      </c>
      <c r="Y10" s="43"/>
    </row>
    <row r="11" spans="1:42" x14ac:dyDescent="0.25">
      <c r="A11" s="69" t="s">
        <v>39</v>
      </c>
      <c r="B11" s="8"/>
      <c r="C11" s="69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360</v>
      </c>
      <c r="G26" s="14">
        <f>SUM(G5:G25)</f>
        <v>0</v>
      </c>
      <c r="H26" s="14">
        <f>SUM(H5:H25)</f>
        <v>210</v>
      </c>
      <c r="I26" s="14">
        <f>SUM(I5:I25)</f>
        <v>0</v>
      </c>
      <c r="K26" s="2">
        <f t="shared" ref="K26:R26" si="8">SUM(K5:K25)</f>
        <v>240</v>
      </c>
      <c r="L26" s="14">
        <f t="shared" si="8"/>
        <v>0</v>
      </c>
      <c r="M26" s="14">
        <f t="shared" si="8"/>
        <v>594</v>
      </c>
      <c r="N26" s="14">
        <f t="shared" si="8"/>
        <v>0</v>
      </c>
      <c r="O26" s="17">
        <f t="shared" si="8"/>
        <v>600</v>
      </c>
      <c r="P26" s="2">
        <f t="shared" si="8"/>
        <v>804</v>
      </c>
      <c r="Q26" s="19">
        <f t="shared" si="8"/>
        <v>6</v>
      </c>
      <c r="R26" s="19">
        <f t="shared" si="8"/>
        <v>3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2204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600</v>
      </c>
      <c r="L29" s="14">
        <f>G26+L26</f>
        <v>0</v>
      </c>
      <c r="M29" s="14">
        <f>O26</f>
        <v>600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804</v>
      </c>
      <c r="L30" s="59">
        <f>I26+N26</f>
        <v>0</v>
      </c>
      <c r="M30" s="59">
        <f>P26</f>
        <v>804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72" t="s">
        <v>57</v>
      </c>
      <c r="K31" s="14">
        <f>K30-K29</f>
        <v>204</v>
      </c>
      <c r="L31" s="14">
        <f>L30-L29</f>
        <v>0</v>
      </c>
      <c r="M31" s="14">
        <f>M30-M29</f>
        <v>204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0.34</v>
      </c>
      <c r="L32" s="61">
        <f>L31/MAX(1,L29)</f>
        <v>0</v>
      </c>
      <c r="M32" s="61">
        <f>M31/MAX(1,M29)</f>
        <v>0.34</v>
      </c>
      <c r="O32" s="21" t="s">
        <v>65</v>
      </c>
      <c r="P32" s="12">
        <f>P28+P30</f>
        <v>2204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9" priority="3" operator="lessThan">
      <formula>0</formula>
    </cfRule>
  </conditionalFormatting>
  <conditionalFormatting sqref="E6:E24">
    <cfRule type="expression" dxfId="38" priority="2">
      <formula>IF(S6&lt;&gt;"",E6=S6,FALSE)</formula>
    </cfRule>
  </conditionalFormatting>
  <conditionalFormatting sqref="J5">
    <cfRule type="expression" dxfId="37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J1" zoomScaleNormal="100" workbookViewId="0">
      <selection activeCell="Y24" sqref="Y24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/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68" t="s">
        <v>12</v>
      </c>
      <c r="S3" s="116" t="s">
        <v>8</v>
      </c>
      <c r="T3" s="117"/>
      <c r="U3" s="118"/>
      <c r="V3" s="116" t="s">
        <v>25</v>
      </c>
      <c r="W3" s="118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63</v>
      </c>
      <c r="D5" s="19">
        <v>3</v>
      </c>
      <c r="E5" s="19">
        <v>11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9</v>
      </c>
      <c r="T5" s="2">
        <v>9</v>
      </c>
      <c r="U5" s="2">
        <v>4.8</v>
      </c>
      <c r="V5" s="19">
        <v>5</v>
      </c>
      <c r="W5" s="2">
        <v>3.2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4</v>
      </c>
      <c r="E6" s="19">
        <v>10</v>
      </c>
      <c r="F6" s="14">
        <v>50</v>
      </c>
      <c r="H6" s="2">
        <f t="shared" si="0"/>
        <v>0</v>
      </c>
      <c r="I6" s="2">
        <f t="shared" si="1"/>
        <v>0</v>
      </c>
      <c r="J6" s="19">
        <v>11</v>
      </c>
      <c r="K6" s="14">
        <v>50</v>
      </c>
      <c r="M6" s="2">
        <f t="shared" si="2"/>
        <v>370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370</v>
      </c>
      <c r="Q6" s="19">
        <f t="shared" si="4"/>
        <v>1</v>
      </c>
      <c r="R6" s="6">
        <f t="shared" ref="R6:R24" si="7">IF(P6&gt;O6,1,0)</f>
        <v>1</v>
      </c>
      <c r="S6" s="19">
        <v>11</v>
      </c>
      <c r="T6" s="2">
        <v>14.8</v>
      </c>
      <c r="U6" s="2">
        <v>8.4</v>
      </c>
      <c r="V6" s="19">
        <v>9</v>
      </c>
      <c r="W6" s="2">
        <v>11.6</v>
      </c>
      <c r="X6" s="49">
        <v>1</v>
      </c>
      <c r="Y6" s="43"/>
    </row>
    <row r="7" spans="1:42" x14ac:dyDescent="0.25">
      <c r="A7" s="69" t="s">
        <v>35</v>
      </c>
      <c r="B7" s="8">
        <v>41122</v>
      </c>
      <c r="C7" s="69" t="s">
        <v>63</v>
      </c>
      <c r="D7" s="19">
        <v>6</v>
      </c>
      <c r="E7" s="19">
        <v>3</v>
      </c>
      <c r="F7" s="14">
        <v>60</v>
      </c>
      <c r="H7" s="2">
        <f t="shared" si="0"/>
        <v>0</v>
      </c>
      <c r="I7" s="2">
        <f t="shared" si="1"/>
        <v>0</v>
      </c>
      <c r="J7" s="19">
        <v>8</v>
      </c>
      <c r="K7" s="14">
        <v>40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5</v>
      </c>
      <c r="T7" s="2">
        <v>15</v>
      </c>
      <c r="U7" s="2">
        <v>7.5</v>
      </c>
      <c r="V7" s="19">
        <v>1</v>
      </c>
      <c r="W7" s="2">
        <v>5.5</v>
      </c>
      <c r="X7" s="49">
        <v>1</v>
      </c>
      <c r="Y7" s="43"/>
    </row>
    <row r="8" spans="1:42" x14ac:dyDescent="0.25">
      <c r="A8" s="69" t="s">
        <v>36</v>
      </c>
      <c r="B8" s="8">
        <v>41122</v>
      </c>
      <c r="C8" s="69" t="s">
        <v>63</v>
      </c>
      <c r="D8" s="19">
        <v>7</v>
      </c>
      <c r="E8" s="19">
        <v>1</v>
      </c>
      <c r="F8" s="14">
        <v>50</v>
      </c>
      <c r="H8" s="2">
        <f t="shared" si="0"/>
        <v>0</v>
      </c>
      <c r="I8" s="2">
        <f t="shared" si="1"/>
        <v>0</v>
      </c>
      <c r="J8" s="19">
        <v>5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11</v>
      </c>
      <c r="T8" s="2">
        <v>19.399999999999999</v>
      </c>
      <c r="U8" s="2">
        <v>8.6</v>
      </c>
      <c r="V8" s="19">
        <v>10</v>
      </c>
      <c r="W8" s="2">
        <v>10.199999999999999</v>
      </c>
      <c r="X8" s="49">
        <v>1</v>
      </c>
      <c r="Y8" s="43"/>
    </row>
    <row r="9" spans="1:42" x14ac:dyDescent="0.25">
      <c r="A9" s="69" t="s">
        <v>37</v>
      </c>
      <c r="B9" s="8">
        <v>41122</v>
      </c>
      <c r="C9" s="69" t="s">
        <v>63</v>
      </c>
      <c r="D9" s="19">
        <v>10</v>
      </c>
      <c r="E9" s="19">
        <v>2</v>
      </c>
      <c r="F9" s="14">
        <v>50</v>
      </c>
      <c r="H9" s="2">
        <f t="shared" si="0"/>
        <v>0</v>
      </c>
      <c r="I9" s="2">
        <f t="shared" si="1"/>
        <v>0</v>
      </c>
      <c r="J9" s="19">
        <v>6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8</v>
      </c>
      <c r="T9" s="2">
        <v>28</v>
      </c>
      <c r="U9" s="2">
        <v>12.8</v>
      </c>
      <c r="V9" s="19">
        <v>10</v>
      </c>
      <c r="W9" s="2">
        <v>6.8</v>
      </c>
      <c r="X9" s="49">
        <v>1</v>
      </c>
      <c r="Y9" s="43"/>
    </row>
    <row r="10" spans="1:42" x14ac:dyDescent="0.25">
      <c r="A10" s="69" t="s">
        <v>38</v>
      </c>
      <c r="B10" s="8">
        <v>41122</v>
      </c>
      <c r="C10" s="69" t="s">
        <v>73</v>
      </c>
      <c r="D10" s="19">
        <v>3</v>
      </c>
      <c r="E10" s="19">
        <v>2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5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6</v>
      </c>
      <c r="T10" s="2">
        <v>9.1999999999999993</v>
      </c>
      <c r="U10" s="2">
        <v>5</v>
      </c>
      <c r="V10" s="19">
        <v>10</v>
      </c>
      <c r="W10" s="2">
        <v>19</v>
      </c>
      <c r="X10" s="49">
        <v>1</v>
      </c>
      <c r="Y10" s="43"/>
    </row>
    <row r="11" spans="1:42" x14ac:dyDescent="0.25">
      <c r="A11" s="69" t="s">
        <v>39</v>
      </c>
      <c r="B11" s="8">
        <v>41122</v>
      </c>
      <c r="C11" s="69" t="s">
        <v>73</v>
      </c>
      <c r="D11" s="19">
        <v>6</v>
      </c>
      <c r="E11" s="19">
        <v>6</v>
      </c>
      <c r="F11" s="14">
        <v>50</v>
      </c>
      <c r="H11" s="2">
        <f t="shared" si="0"/>
        <v>0</v>
      </c>
      <c r="I11" s="2">
        <f t="shared" si="1"/>
        <v>0</v>
      </c>
      <c r="J11" s="19">
        <v>9</v>
      </c>
      <c r="K11" s="14">
        <v>50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8</v>
      </c>
      <c r="T11" s="2">
        <v>15</v>
      </c>
      <c r="U11" s="2">
        <v>5.2</v>
      </c>
      <c r="V11" s="19">
        <v>3</v>
      </c>
      <c r="W11" s="2">
        <v>2.8</v>
      </c>
      <c r="X11" s="49">
        <v>1</v>
      </c>
      <c r="Y11" s="43"/>
    </row>
    <row r="12" spans="1:42" x14ac:dyDescent="0.25">
      <c r="A12" s="69" t="s">
        <v>40</v>
      </c>
      <c r="B12" s="8">
        <v>41122</v>
      </c>
      <c r="C12" s="69" t="s">
        <v>73</v>
      </c>
      <c r="D12" s="19">
        <v>7</v>
      </c>
      <c r="E12" s="19">
        <v>1</v>
      </c>
      <c r="F12" s="14">
        <v>50</v>
      </c>
      <c r="H12" s="2">
        <f t="shared" si="0"/>
        <v>560</v>
      </c>
      <c r="I12" s="2">
        <f t="shared" si="1"/>
        <v>0</v>
      </c>
      <c r="J12" s="19">
        <v>3</v>
      </c>
      <c r="K12" s="14">
        <v>50</v>
      </c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560</v>
      </c>
      <c r="Q12" s="19">
        <f t="shared" si="4"/>
        <v>1</v>
      </c>
      <c r="R12" s="6">
        <f t="shared" si="7"/>
        <v>1</v>
      </c>
      <c r="S12" s="19">
        <v>1</v>
      </c>
      <c r="T12" s="2">
        <v>22.4</v>
      </c>
      <c r="U12" s="2">
        <v>11.8</v>
      </c>
      <c r="V12" s="19">
        <v>3</v>
      </c>
      <c r="W12" s="2">
        <v>7.4</v>
      </c>
      <c r="X12" s="49">
        <v>1</v>
      </c>
      <c r="Y12" s="43"/>
    </row>
    <row r="13" spans="1:42" x14ac:dyDescent="0.25">
      <c r="A13" s="69" t="s">
        <v>41</v>
      </c>
      <c r="B13" s="8">
        <v>41122</v>
      </c>
      <c r="C13" s="69" t="s">
        <v>53</v>
      </c>
      <c r="D13" s="19">
        <v>7</v>
      </c>
      <c r="E13" s="19">
        <v>1</v>
      </c>
      <c r="F13" s="14">
        <v>50</v>
      </c>
      <c r="H13" s="2">
        <f t="shared" si="0"/>
        <v>0</v>
      </c>
      <c r="I13" s="2">
        <f t="shared" si="1"/>
        <v>0</v>
      </c>
      <c r="J13" s="19">
        <v>8</v>
      </c>
      <c r="K13" s="14">
        <v>25</v>
      </c>
      <c r="L13" s="14">
        <v>25</v>
      </c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0</v>
      </c>
      <c r="Q13" s="19">
        <f t="shared" si="4"/>
        <v>1</v>
      </c>
      <c r="R13" s="6">
        <f t="shared" si="7"/>
        <v>0</v>
      </c>
      <c r="S13" s="19">
        <v>4</v>
      </c>
      <c r="T13" s="2">
        <v>4.9000000000000004</v>
      </c>
      <c r="U13" s="2">
        <v>3</v>
      </c>
      <c r="V13" s="19">
        <v>1</v>
      </c>
      <c r="W13" s="2">
        <v>3.4</v>
      </c>
      <c r="X13" s="49">
        <v>1</v>
      </c>
      <c r="Y13" s="43"/>
    </row>
    <row r="14" spans="1:42" x14ac:dyDescent="0.25">
      <c r="A14" s="69" t="s">
        <v>42</v>
      </c>
      <c r="B14" s="8">
        <v>41123</v>
      </c>
      <c r="C14" s="69" t="s">
        <v>63</v>
      </c>
      <c r="D14" s="19">
        <v>5</v>
      </c>
      <c r="E14" s="19">
        <v>5</v>
      </c>
      <c r="F14" s="14">
        <v>50</v>
      </c>
      <c r="H14" s="2">
        <f t="shared" si="0"/>
        <v>0</v>
      </c>
      <c r="I14" s="2">
        <f t="shared" si="1"/>
        <v>0</v>
      </c>
      <c r="J14" s="19">
        <v>7</v>
      </c>
      <c r="K14" s="14">
        <v>50</v>
      </c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3</v>
      </c>
      <c r="T14" s="2">
        <v>11.8</v>
      </c>
      <c r="U14" s="2">
        <v>5.8</v>
      </c>
      <c r="V14" s="19">
        <v>5</v>
      </c>
      <c r="W14" s="2">
        <v>6.8</v>
      </c>
      <c r="X14" s="49">
        <v>1</v>
      </c>
      <c r="Y14" s="43"/>
    </row>
    <row r="15" spans="1:42" x14ac:dyDescent="0.25">
      <c r="A15" s="69" t="s">
        <v>43</v>
      </c>
      <c r="B15" s="8">
        <v>41123</v>
      </c>
      <c r="C15" s="69" t="s">
        <v>63</v>
      </c>
      <c r="D15" s="19">
        <v>6</v>
      </c>
      <c r="E15" s="19">
        <v>2</v>
      </c>
      <c r="F15" s="14">
        <v>50</v>
      </c>
      <c r="H15" s="2">
        <f t="shared" si="0"/>
        <v>0</v>
      </c>
      <c r="I15" s="2">
        <f t="shared" si="1"/>
        <v>0</v>
      </c>
      <c r="J15" s="19">
        <v>5</v>
      </c>
      <c r="K15" s="14">
        <v>50</v>
      </c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7</v>
      </c>
      <c r="T15" s="2">
        <v>4.7</v>
      </c>
      <c r="U15" s="2">
        <v>2.9</v>
      </c>
      <c r="V15" s="19">
        <v>5</v>
      </c>
      <c r="W15" s="2">
        <v>6.8</v>
      </c>
      <c r="X15" s="49">
        <v>1</v>
      </c>
      <c r="Y15" s="43"/>
    </row>
    <row r="16" spans="1:42" x14ac:dyDescent="0.25">
      <c r="A16" s="69" t="s">
        <v>44</v>
      </c>
      <c r="B16" s="8">
        <v>41123</v>
      </c>
      <c r="C16" s="69" t="s">
        <v>81</v>
      </c>
      <c r="D16" s="19">
        <v>7</v>
      </c>
      <c r="E16" s="19">
        <v>2</v>
      </c>
      <c r="F16" s="14">
        <v>25</v>
      </c>
      <c r="G16" s="14">
        <v>25</v>
      </c>
      <c r="H16" s="2">
        <f t="shared" si="0"/>
        <v>0</v>
      </c>
      <c r="I16" s="2">
        <f t="shared" si="1"/>
        <v>0</v>
      </c>
      <c r="J16" s="19">
        <v>6</v>
      </c>
      <c r="K16" s="14">
        <v>25</v>
      </c>
      <c r="L16" s="14">
        <v>25</v>
      </c>
      <c r="M16" s="2">
        <f t="shared" si="2"/>
        <v>162.5</v>
      </c>
      <c r="N16" s="2">
        <f t="shared" si="3"/>
        <v>57.499999999999993</v>
      </c>
      <c r="O16" s="17">
        <f t="shared" si="5"/>
        <v>100</v>
      </c>
      <c r="P16" s="2">
        <f t="shared" si="6"/>
        <v>220</v>
      </c>
      <c r="Q16" s="19">
        <f t="shared" si="4"/>
        <v>1</v>
      </c>
      <c r="R16" s="6">
        <f t="shared" si="7"/>
        <v>1</v>
      </c>
      <c r="S16" s="19">
        <v>6</v>
      </c>
      <c r="T16" s="2">
        <v>13</v>
      </c>
      <c r="U16" s="2">
        <v>4.5999999999999996</v>
      </c>
      <c r="V16" s="19">
        <v>5</v>
      </c>
      <c r="W16" s="2">
        <v>3.4</v>
      </c>
      <c r="X16" s="49">
        <v>1</v>
      </c>
      <c r="Y16" s="43"/>
    </row>
    <row r="17" spans="1:25" x14ac:dyDescent="0.25">
      <c r="A17" s="69" t="s">
        <v>45</v>
      </c>
      <c r="B17" s="8">
        <v>41123</v>
      </c>
      <c r="C17" s="69" t="s">
        <v>63</v>
      </c>
      <c r="D17" s="19">
        <v>7</v>
      </c>
      <c r="E17" s="19">
        <v>2</v>
      </c>
      <c r="F17" s="14">
        <v>50</v>
      </c>
      <c r="H17" s="2">
        <f t="shared" si="0"/>
        <v>0</v>
      </c>
      <c r="I17" s="2">
        <f t="shared" si="1"/>
        <v>0</v>
      </c>
      <c r="J17" s="19">
        <v>5</v>
      </c>
      <c r="K17" s="14">
        <v>50</v>
      </c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0</v>
      </c>
      <c r="Q17" s="19">
        <f t="shared" si="4"/>
        <v>1</v>
      </c>
      <c r="R17" s="6">
        <f t="shared" si="7"/>
        <v>0</v>
      </c>
      <c r="S17" s="19">
        <v>3</v>
      </c>
      <c r="T17" s="2">
        <v>3</v>
      </c>
      <c r="U17" s="2">
        <v>2.6</v>
      </c>
      <c r="V17" s="19">
        <v>4</v>
      </c>
      <c r="W17" s="2">
        <v>5.8</v>
      </c>
      <c r="X17" s="49">
        <v>1</v>
      </c>
      <c r="Y17" s="43"/>
    </row>
    <row r="18" spans="1:25" x14ac:dyDescent="0.25">
      <c r="A18" s="69" t="s">
        <v>46</v>
      </c>
      <c r="B18" s="8">
        <v>41123</v>
      </c>
      <c r="C18" s="69" t="s">
        <v>81</v>
      </c>
      <c r="D18" s="19">
        <v>9</v>
      </c>
      <c r="E18" s="19">
        <v>5</v>
      </c>
      <c r="F18" s="14">
        <v>50</v>
      </c>
      <c r="H18" s="2">
        <f t="shared" si="0"/>
        <v>0</v>
      </c>
      <c r="I18" s="2">
        <f t="shared" si="1"/>
        <v>0</v>
      </c>
      <c r="J18" s="19">
        <v>6</v>
      </c>
      <c r="K18" s="14">
        <v>50</v>
      </c>
      <c r="M18" s="2">
        <f t="shared" si="2"/>
        <v>0</v>
      </c>
      <c r="N18" s="2">
        <f t="shared" si="3"/>
        <v>0</v>
      </c>
      <c r="O18" s="17">
        <f t="shared" si="5"/>
        <v>100</v>
      </c>
      <c r="P18" s="2">
        <f t="shared" si="6"/>
        <v>0</v>
      </c>
      <c r="Q18" s="19">
        <f t="shared" si="4"/>
        <v>1</v>
      </c>
      <c r="R18" s="6">
        <f t="shared" si="7"/>
        <v>0</v>
      </c>
      <c r="S18" s="19">
        <v>9</v>
      </c>
      <c r="T18" s="2">
        <v>9.9</v>
      </c>
      <c r="U18" s="2">
        <v>4.5</v>
      </c>
      <c r="V18" s="19">
        <v>4</v>
      </c>
      <c r="W18" s="2">
        <v>6.9</v>
      </c>
      <c r="X18" s="49">
        <v>1</v>
      </c>
      <c r="Y18" s="43"/>
    </row>
    <row r="19" spans="1:25" x14ac:dyDescent="0.25">
      <c r="A19" s="69" t="s">
        <v>47</v>
      </c>
      <c r="B19" s="8">
        <v>41123</v>
      </c>
      <c r="C19" s="69" t="s">
        <v>63</v>
      </c>
      <c r="D19" s="19">
        <v>8</v>
      </c>
      <c r="E19" s="19">
        <v>2</v>
      </c>
      <c r="F19" s="14">
        <v>50</v>
      </c>
      <c r="H19" s="2">
        <f t="shared" si="0"/>
        <v>0</v>
      </c>
      <c r="I19" s="2">
        <f t="shared" si="1"/>
        <v>0</v>
      </c>
      <c r="J19" s="19">
        <v>10</v>
      </c>
      <c r="K19" s="14">
        <v>50</v>
      </c>
      <c r="M19" s="2">
        <f t="shared" si="2"/>
        <v>0</v>
      </c>
      <c r="N19" s="2">
        <f t="shared" si="3"/>
        <v>0</v>
      </c>
      <c r="O19" s="17">
        <f t="shared" si="5"/>
        <v>100</v>
      </c>
      <c r="P19" s="2">
        <f t="shared" si="6"/>
        <v>0</v>
      </c>
      <c r="Q19" s="19">
        <f t="shared" si="4"/>
        <v>1</v>
      </c>
      <c r="R19" s="6">
        <f t="shared" si="7"/>
        <v>0</v>
      </c>
      <c r="S19" s="19">
        <v>8</v>
      </c>
      <c r="T19" s="2">
        <v>68.5</v>
      </c>
      <c r="U19" s="2">
        <v>32</v>
      </c>
      <c r="V19" s="19">
        <v>7</v>
      </c>
      <c r="W19" s="2">
        <v>7.1</v>
      </c>
      <c r="X19" s="49">
        <v>1</v>
      </c>
      <c r="Y19" s="43"/>
    </row>
    <row r="20" spans="1:25" x14ac:dyDescent="0.25">
      <c r="A20" s="69" t="s">
        <v>48</v>
      </c>
      <c r="B20" s="8">
        <v>41123</v>
      </c>
      <c r="C20" s="69" t="s">
        <v>63</v>
      </c>
      <c r="D20" s="19">
        <v>9</v>
      </c>
      <c r="E20" s="19">
        <v>1</v>
      </c>
      <c r="F20" s="14">
        <v>50</v>
      </c>
      <c r="H20" s="2">
        <f t="shared" si="0"/>
        <v>229.99999999999997</v>
      </c>
      <c r="I20" s="2">
        <f t="shared" si="1"/>
        <v>0</v>
      </c>
      <c r="J20" s="19">
        <v>8</v>
      </c>
      <c r="K20" s="14">
        <v>50</v>
      </c>
      <c r="M20" s="2">
        <f t="shared" si="2"/>
        <v>0</v>
      </c>
      <c r="N20" s="2">
        <f t="shared" si="3"/>
        <v>0</v>
      </c>
      <c r="O20" s="17">
        <f t="shared" si="5"/>
        <v>100</v>
      </c>
      <c r="P20" s="2">
        <f t="shared" si="6"/>
        <v>229.99999999999997</v>
      </c>
      <c r="Q20" s="19">
        <f t="shared" si="4"/>
        <v>1</v>
      </c>
      <c r="R20" s="6">
        <f t="shared" si="7"/>
        <v>1</v>
      </c>
      <c r="S20" s="19">
        <v>1</v>
      </c>
      <c r="T20" s="2">
        <v>9.1999999999999993</v>
      </c>
      <c r="U20" s="2">
        <v>4.9000000000000004</v>
      </c>
      <c r="V20" s="19">
        <v>8</v>
      </c>
      <c r="W20" s="2">
        <v>6.3</v>
      </c>
      <c r="X20" s="49">
        <v>1</v>
      </c>
      <c r="Y20" s="43"/>
    </row>
    <row r="21" spans="1:25" x14ac:dyDescent="0.25">
      <c r="A21" s="69" t="s">
        <v>49</v>
      </c>
      <c r="B21" s="8">
        <v>41123</v>
      </c>
      <c r="C21" s="69" t="s">
        <v>73</v>
      </c>
      <c r="D21" s="19">
        <v>2</v>
      </c>
      <c r="E21" s="19">
        <v>2</v>
      </c>
      <c r="F21" s="14">
        <v>50</v>
      </c>
      <c r="H21" s="2">
        <f t="shared" si="0"/>
        <v>160</v>
      </c>
      <c r="I21" s="2">
        <f t="shared" si="1"/>
        <v>0</v>
      </c>
      <c r="J21" s="19">
        <v>4</v>
      </c>
      <c r="K21" s="14">
        <v>50</v>
      </c>
      <c r="M21" s="2">
        <f t="shared" si="2"/>
        <v>0</v>
      </c>
      <c r="N21" s="2">
        <f t="shared" si="3"/>
        <v>0</v>
      </c>
      <c r="O21" s="17">
        <f t="shared" si="5"/>
        <v>100</v>
      </c>
      <c r="P21" s="2">
        <f t="shared" si="6"/>
        <v>160</v>
      </c>
      <c r="Q21" s="19">
        <f t="shared" si="4"/>
        <v>1</v>
      </c>
      <c r="R21" s="6">
        <f t="shared" si="7"/>
        <v>1</v>
      </c>
      <c r="S21" s="19">
        <v>2</v>
      </c>
      <c r="T21" s="2">
        <v>6.4</v>
      </c>
      <c r="U21" s="2">
        <v>3.6</v>
      </c>
      <c r="V21" s="19">
        <v>4</v>
      </c>
      <c r="W21" s="2">
        <v>30.6</v>
      </c>
      <c r="X21" s="49">
        <v>1</v>
      </c>
      <c r="Y21" s="43"/>
    </row>
    <row r="22" spans="1:25" x14ac:dyDescent="0.25">
      <c r="A22" s="69" t="s">
        <v>50</v>
      </c>
      <c r="B22" s="8">
        <v>41123</v>
      </c>
      <c r="C22" s="69" t="s">
        <v>63</v>
      </c>
      <c r="D22" s="19">
        <v>10</v>
      </c>
      <c r="E22" s="19">
        <v>5</v>
      </c>
      <c r="F22" s="14">
        <v>60</v>
      </c>
      <c r="H22" s="2">
        <f t="shared" si="0"/>
        <v>0</v>
      </c>
      <c r="I22" s="2">
        <f t="shared" si="1"/>
        <v>0</v>
      </c>
      <c r="J22" s="19">
        <v>2</v>
      </c>
      <c r="K22" s="14">
        <v>40</v>
      </c>
      <c r="M22" s="2">
        <f t="shared" si="2"/>
        <v>0</v>
      </c>
      <c r="N22" s="2">
        <f t="shared" si="3"/>
        <v>0</v>
      </c>
      <c r="O22" s="17">
        <f t="shared" si="5"/>
        <v>100</v>
      </c>
      <c r="P22" s="2">
        <f t="shared" si="6"/>
        <v>0</v>
      </c>
      <c r="Q22" s="19">
        <f t="shared" si="4"/>
        <v>1</v>
      </c>
      <c r="R22" s="6">
        <f t="shared" si="7"/>
        <v>0</v>
      </c>
      <c r="S22" s="19">
        <v>10</v>
      </c>
      <c r="T22" s="2">
        <v>5.0999999999999996</v>
      </c>
      <c r="U22" s="2">
        <v>3.2</v>
      </c>
      <c r="V22" s="19">
        <v>5</v>
      </c>
      <c r="W22" s="2">
        <v>4.2</v>
      </c>
      <c r="X22" s="49">
        <v>1</v>
      </c>
      <c r="Y22" s="43"/>
    </row>
    <row r="23" spans="1:25" x14ac:dyDescent="0.25">
      <c r="A23" s="69" t="s">
        <v>51</v>
      </c>
      <c r="B23" s="8">
        <v>41123</v>
      </c>
      <c r="C23" s="69" t="s">
        <v>73</v>
      </c>
      <c r="D23" s="19">
        <v>4</v>
      </c>
      <c r="E23" s="19">
        <v>4</v>
      </c>
      <c r="F23" s="14">
        <v>50</v>
      </c>
      <c r="H23" s="2">
        <f t="shared" si="0"/>
        <v>0</v>
      </c>
      <c r="I23" s="2">
        <f t="shared" si="1"/>
        <v>0</v>
      </c>
      <c r="J23" s="19">
        <v>6</v>
      </c>
      <c r="K23" s="14">
        <v>50</v>
      </c>
      <c r="M23" s="2">
        <f t="shared" si="2"/>
        <v>0</v>
      </c>
      <c r="N23" s="2">
        <f t="shared" si="3"/>
        <v>0</v>
      </c>
      <c r="O23" s="17">
        <f t="shared" si="5"/>
        <v>100</v>
      </c>
      <c r="P23" s="2">
        <f t="shared" si="6"/>
        <v>0</v>
      </c>
      <c r="Q23" s="19">
        <f t="shared" si="4"/>
        <v>1</v>
      </c>
      <c r="R23" s="6">
        <f t="shared" si="7"/>
        <v>0</v>
      </c>
      <c r="S23" s="19">
        <v>2</v>
      </c>
      <c r="T23" s="2">
        <v>2.8</v>
      </c>
      <c r="U23" s="2">
        <v>2.4</v>
      </c>
      <c r="V23" s="19">
        <v>1</v>
      </c>
      <c r="W23" s="2">
        <v>7</v>
      </c>
      <c r="X23" s="49">
        <v>1</v>
      </c>
      <c r="Y23" s="43"/>
    </row>
    <row r="24" spans="1:25" x14ac:dyDescent="0.25">
      <c r="A24" s="69" t="s">
        <v>52</v>
      </c>
      <c r="B24" s="8">
        <v>41123</v>
      </c>
      <c r="C24" s="69" t="s">
        <v>73</v>
      </c>
      <c r="D24" s="19">
        <v>5</v>
      </c>
      <c r="E24" s="19">
        <v>1</v>
      </c>
      <c r="F24" s="14">
        <v>25</v>
      </c>
      <c r="G24" s="14">
        <v>25</v>
      </c>
      <c r="H24" s="2">
        <f t="shared" si="0"/>
        <v>150</v>
      </c>
      <c r="I24" s="2">
        <f t="shared" si="1"/>
        <v>70</v>
      </c>
      <c r="J24" s="19">
        <v>7</v>
      </c>
      <c r="K24" s="14">
        <v>25</v>
      </c>
      <c r="L24" s="14">
        <v>25</v>
      </c>
      <c r="M24" s="2">
        <f t="shared" si="2"/>
        <v>0</v>
      </c>
      <c r="N24" s="2">
        <f t="shared" si="3"/>
        <v>0</v>
      </c>
      <c r="O24" s="17">
        <f t="shared" si="5"/>
        <v>100</v>
      </c>
      <c r="P24" s="2">
        <f t="shared" si="6"/>
        <v>220</v>
      </c>
      <c r="Q24" s="19">
        <f t="shared" si="4"/>
        <v>1</v>
      </c>
      <c r="R24" s="6">
        <f t="shared" si="7"/>
        <v>1</v>
      </c>
      <c r="S24" s="19">
        <v>1</v>
      </c>
      <c r="T24" s="2">
        <v>12</v>
      </c>
      <c r="U24" s="2">
        <v>5.6</v>
      </c>
      <c r="V24" s="19">
        <v>6</v>
      </c>
      <c r="W24" s="2">
        <v>8.4</v>
      </c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955</v>
      </c>
      <c r="G26" s="14">
        <f>SUM(G5:G25)</f>
        <v>75</v>
      </c>
      <c r="H26" s="14">
        <f>SUM(H5:H25)</f>
        <v>1100</v>
      </c>
      <c r="I26" s="14">
        <f>SUM(I5:I25)</f>
        <v>70</v>
      </c>
      <c r="K26" s="2">
        <f t="shared" ref="K26:R26" si="8">SUM(K5:K25)</f>
        <v>870</v>
      </c>
      <c r="L26" s="14">
        <f t="shared" si="8"/>
        <v>100</v>
      </c>
      <c r="M26" s="14">
        <f t="shared" si="8"/>
        <v>532.5</v>
      </c>
      <c r="N26" s="14">
        <f t="shared" si="8"/>
        <v>57.499999999999993</v>
      </c>
      <c r="O26" s="17">
        <f t="shared" si="8"/>
        <v>2000</v>
      </c>
      <c r="P26" s="2">
        <f t="shared" si="8"/>
        <v>1760</v>
      </c>
      <c r="Q26" s="19">
        <f t="shared" si="8"/>
        <v>20</v>
      </c>
      <c r="R26" s="19">
        <f t="shared" si="8"/>
        <v>6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1760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1825</v>
      </c>
      <c r="L29" s="14">
        <f>G26+L26</f>
        <v>175</v>
      </c>
      <c r="M29" s="14">
        <f>O26</f>
        <v>2000</v>
      </c>
      <c r="O29" s="21" t="s">
        <v>21</v>
      </c>
      <c r="P29" s="23">
        <f>IF(R26=0,0,R26/Q26)</f>
        <v>0.3</v>
      </c>
      <c r="S29" s="19"/>
      <c r="V29" s="19"/>
    </row>
    <row r="30" spans="1:25" x14ac:dyDescent="0.25">
      <c r="I30" s="57" t="s">
        <v>28</v>
      </c>
      <c r="J30" s="58"/>
      <c r="K30" s="59">
        <f>H26+M26</f>
        <v>1632.5</v>
      </c>
      <c r="L30" s="59">
        <f>I26+N26</f>
        <v>127.5</v>
      </c>
      <c r="M30" s="59">
        <f>P26</f>
        <v>1760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72" t="s">
        <v>57</v>
      </c>
      <c r="K31" s="14">
        <f>K30-K29</f>
        <v>-192.5</v>
      </c>
      <c r="L31" s="14">
        <f>L30-L29</f>
        <v>-47.5</v>
      </c>
      <c r="M31" s="14">
        <f>M30-M29</f>
        <v>-240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-0.10547945205479452</v>
      </c>
      <c r="L32" s="61">
        <f>L31/MAX(1,L29)</f>
        <v>-0.27142857142857141</v>
      </c>
      <c r="M32" s="61">
        <f>M31/MAX(1,M29)</f>
        <v>-0.12</v>
      </c>
      <c r="O32" s="21" t="s">
        <v>65</v>
      </c>
      <c r="P32" s="12">
        <f>P28+P30</f>
        <v>1760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6" priority="3" operator="lessThan">
      <formula>0</formula>
    </cfRule>
  </conditionalFormatting>
  <conditionalFormatting sqref="E6:E24">
    <cfRule type="expression" dxfId="35" priority="2">
      <formula>IF(S6&lt;&gt;"",E6=S6,FALSE)</formula>
    </cfRule>
  </conditionalFormatting>
  <conditionalFormatting sqref="J5">
    <cfRule type="expression" dxfId="34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3" sqref="W13"/>
    </sheetView>
  </sheetViews>
  <sheetFormatPr defaultRowHeight="15" x14ac:dyDescent="0.25"/>
  <cols>
    <col min="1" max="1" width="7.7109375" style="80" customWidth="1"/>
    <col min="2" max="2" width="11.140625" style="78" customWidth="1"/>
    <col min="3" max="3" width="7.42578125" style="78" customWidth="1"/>
    <col min="4" max="4" width="7.140625" style="78" customWidth="1"/>
    <col min="5" max="5" width="8" style="8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8" customWidth="1"/>
    <col min="26" max="16384" width="9.140625" style="78"/>
  </cols>
  <sheetData>
    <row r="1" spans="1:42" ht="18.75" x14ac:dyDescent="0.3">
      <c r="A1" s="7" t="s">
        <v>0</v>
      </c>
      <c r="O1" s="24" t="s">
        <v>10</v>
      </c>
      <c r="P1" s="25" t="s">
        <v>79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79" t="s">
        <v>12</v>
      </c>
      <c r="S3" s="116" t="s">
        <v>8</v>
      </c>
      <c r="T3" s="117"/>
      <c r="U3" s="118"/>
      <c r="V3" s="116" t="s">
        <v>25</v>
      </c>
      <c r="W3" s="118"/>
      <c r="X3" s="79" t="s">
        <v>32</v>
      </c>
      <c r="Y3" s="35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79" t="s">
        <v>29</v>
      </c>
      <c r="S4" s="10" t="s">
        <v>14</v>
      </c>
      <c r="T4" s="12" t="s">
        <v>6</v>
      </c>
      <c r="U4" s="12" t="s">
        <v>7</v>
      </c>
      <c r="V4" s="81" t="s">
        <v>14</v>
      </c>
      <c r="W4" s="12" t="s">
        <v>7</v>
      </c>
      <c r="X4" s="79" t="s">
        <v>33</v>
      </c>
      <c r="Y4" s="41" t="s">
        <v>22</v>
      </c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</row>
    <row r="5" spans="1:42" x14ac:dyDescent="0.25">
      <c r="A5" s="80" t="s">
        <v>9</v>
      </c>
      <c r="B5" s="8">
        <v>41123</v>
      </c>
      <c r="C5" s="80" t="s">
        <v>80</v>
      </c>
      <c r="D5" s="19">
        <v>5</v>
      </c>
      <c r="E5" s="19">
        <v>8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6</v>
      </c>
      <c r="K5" s="14">
        <v>50</v>
      </c>
      <c r="M5" s="2">
        <f t="shared" ref="M5:M24" si="2">IF(J5=S5,K5/2*MIN(T5,42),0)*X5</f>
        <v>280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280</v>
      </c>
      <c r="Q5" s="19">
        <f t="shared" ref="Q5:Q24" si="4">IF(B5&gt;1/1/2000,1,0)</f>
        <v>1</v>
      </c>
      <c r="R5" s="6">
        <f>IF(P5&gt;O5,1,0)</f>
        <v>1</v>
      </c>
      <c r="S5" s="19">
        <v>6</v>
      </c>
      <c r="T5" s="2">
        <v>11.2</v>
      </c>
      <c r="U5" s="2">
        <v>5.4</v>
      </c>
      <c r="V5" s="19">
        <v>8</v>
      </c>
      <c r="W5" s="2">
        <v>4</v>
      </c>
      <c r="X5" s="49">
        <v>1</v>
      </c>
      <c r="Y5" s="43"/>
    </row>
    <row r="6" spans="1:42" x14ac:dyDescent="0.25">
      <c r="A6" s="80" t="s">
        <v>34</v>
      </c>
      <c r="B6" s="8">
        <v>41123</v>
      </c>
      <c r="C6" s="80" t="s">
        <v>80</v>
      </c>
      <c r="D6" s="19">
        <v>6</v>
      </c>
      <c r="E6" s="19">
        <v>9</v>
      </c>
      <c r="F6" s="14">
        <v>50</v>
      </c>
      <c r="H6" s="2">
        <f t="shared" si="0"/>
        <v>180</v>
      </c>
      <c r="I6" s="2">
        <f t="shared" si="1"/>
        <v>0</v>
      </c>
      <c r="J6" s="19">
        <v>7</v>
      </c>
      <c r="K6" s="14">
        <v>50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180</v>
      </c>
      <c r="Q6" s="19">
        <f t="shared" si="4"/>
        <v>1</v>
      </c>
      <c r="R6" s="6">
        <f t="shared" ref="R6:R24" si="7">IF(P6&gt;O6,1,0)</f>
        <v>1</v>
      </c>
      <c r="S6" s="19">
        <v>9</v>
      </c>
      <c r="T6" s="2">
        <v>7.2</v>
      </c>
      <c r="U6" s="2">
        <v>4.4000000000000004</v>
      </c>
      <c r="V6" s="19">
        <v>8</v>
      </c>
      <c r="W6" s="2">
        <v>16.8</v>
      </c>
      <c r="X6" s="49">
        <v>1</v>
      </c>
      <c r="Y6" s="43"/>
    </row>
    <row r="7" spans="1:42" x14ac:dyDescent="0.25">
      <c r="A7" s="80" t="s">
        <v>35</v>
      </c>
      <c r="B7" s="8">
        <v>41124</v>
      </c>
      <c r="C7" s="80" t="s">
        <v>80</v>
      </c>
      <c r="D7" s="19">
        <v>7</v>
      </c>
      <c r="E7" s="19">
        <v>3</v>
      </c>
      <c r="F7" s="14">
        <v>60</v>
      </c>
      <c r="H7" s="2">
        <f t="shared" si="0"/>
        <v>0</v>
      </c>
      <c r="I7" s="2">
        <f t="shared" si="1"/>
        <v>0</v>
      </c>
      <c r="J7" s="19">
        <v>5</v>
      </c>
      <c r="K7" s="14">
        <v>40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7</v>
      </c>
      <c r="T7" s="2">
        <v>9.1999999999999993</v>
      </c>
      <c r="U7" s="2">
        <v>4.8</v>
      </c>
      <c r="V7" s="19">
        <v>3</v>
      </c>
      <c r="W7" s="2">
        <v>6</v>
      </c>
      <c r="X7" s="49">
        <v>1</v>
      </c>
      <c r="Y7" s="43"/>
    </row>
    <row r="8" spans="1:42" x14ac:dyDescent="0.25">
      <c r="A8" s="80" t="s">
        <v>36</v>
      </c>
      <c r="B8" s="8">
        <v>41125</v>
      </c>
      <c r="C8" s="80" t="s">
        <v>73</v>
      </c>
      <c r="D8" s="19">
        <v>2</v>
      </c>
      <c r="E8" s="19">
        <v>7</v>
      </c>
      <c r="F8" s="14">
        <v>50</v>
      </c>
      <c r="H8" s="2">
        <f t="shared" si="0"/>
        <v>210</v>
      </c>
      <c r="I8" s="2">
        <f t="shared" si="1"/>
        <v>0</v>
      </c>
      <c r="J8" s="19">
        <v>2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210</v>
      </c>
      <c r="Q8" s="19">
        <f t="shared" si="4"/>
        <v>1</v>
      </c>
      <c r="R8" s="6">
        <f t="shared" si="7"/>
        <v>1</v>
      </c>
      <c r="S8" s="19">
        <v>7</v>
      </c>
      <c r="T8" s="2">
        <v>8.4</v>
      </c>
      <c r="U8" s="2">
        <v>4.4000000000000004</v>
      </c>
      <c r="V8" s="19">
        <v>6</v>
      </c>
      <c r="W8" s="2">
        <v>10</v>
      </c>
      <c r="X8" s="49">
        <v>1</v>
      </c>
      <c r="Y8" s="43"/>
    </row>
    <row r="9" spans="1:42" x14ac:dyDescent="0.25">
      <c r="A9" s="80" t="s">
        <v>37</v>
      </c>
      <c r="B9" s="8">
        <v>41125</v>
      </c>
      <c r="C9" s="80" t="s">
        <v>73</v>
      </c>
      <c r="D9" s="19">
        <v>6</v>
      </c>
      <c r="E9" s="19">
        <v>2</v>
      </c>
      <c r="F9" s="14">
        <v>50</v>
      </c>
      <c r="H9" s="2">
        <f t="shared" si="0"/>
        <v>0</v>
      </c>
      <c r="I9" s="2">
        <f t="shared" si="1"/>
        <v>0</v>
      </c>
      <c r="J9" s="19">
        <v>9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1</v>
      </c>
      <c r="T9" s="2">
        <v>4.4000000000000004</v>
      </c>
      <c r="U9" s="2">
        <v>3</v>
      </c>
      <c r="V9" s="19">
        <v>2</v>
      </c>
      <c r="W9" s="2">
        <v>7</v>
      </c>
      <c r="X9" s="49">
        <v>1</v>
      </c>
      <c r="Y9" s="43"/>
    </row>
    <row r="10" spans="1:42" x14ac:dyDescent="0.25">
      <c r="A10" s="80" t="s">
        <v>38</v>
      </c>
      <c r="B10" s="8">
        <v>41125</v>
      </c>
      <c r="C10" s="80" t="s">
        <v>73</v>
      </c>
      <c r="D10" s="19">
        <v>8</v>
      </c>
      <c r="E10" s="19">
        <v>7</v>
      </c>
      <c r="F10" s="14">
        <v>50</v>
      </c>
      <c r="H10" s="2">
        <f t="shared" si="0"/>
        <v>0</v>
      </c>
      <c r="I10" s="2">
        <f t="shared" si="1"/>
        <v>0</v>
      </c>
      <c r="J10" s="19">
        <v>6</v>
      </c>
      <c r="K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1</v>
      </c>
      <c r="T10" s="2">
        <v>5.2</v>
      </c>
      <c r="U10" s="2">
        <v>3.2</v>
      </c>
      <c r="V10" s="19">
        <v>7</v>
      </c>
      <c r="W10" s="2">
        <v>6.2</v>
      </c>
      <c r="X10" s="49">
        <v>1</v>
      </c>
      <c r="Y10" s="43"/>
    </row>
    <row r="11" spans="1:42" x14ac:dyDescent="0.25">
      <c r="A11" s="80" t="s">
        <v>39</v>
      </c>
      <c r="B11" s="8">
        <v>41127</v>
      </c>
      <c r="C11" s="80" t="s">
        <v>80</v>
      </c>
      <c r="D11" s="19">
        <v>2</v>
      </c>
      <c r="E11" s="19">
        <v>8</v>
      </c>
      <c r="F11" s="14">
        <v>60</v>
      </c>
      <c r="H11" s="2">
        <f t="shared" si="0"/>
        <v>0</v>
      </c>
      <c r="I11" s="2">
        <f t="shared" si="1"/>
        <v>0</v>
      </c>
      <c r="J11" s="19">
        <v>4</v>
      </c>
      <c r="K11" s="14">
        <v>40</v>
      </c>
      <c r="M11" s="2">
        <f t="shared" si="2"/>
        <v>452</v>
      </c>
      <c r="N11" s="2">
        <f t="shared" si="3"/>
        <v>0</v>
      </c>
      <c r="O11" s="17">
        <f t="shared" si="5"/>
        <v>100</v>
      </c>
      <c r="P11" s="2">
        <f t="shared" si="6"/>
        <v>452</v>
      </c>
      <c r="Q11" s="19">
        <f t="shared" si="4"/>
        <v>1</v>
      </c>
      <c r="R11" s="6">
        <f t="shared" si="7"/>
        <v>1</v>
      </c>
      <c r="S11" s="19">
        <v>4</v>
      </c>
      <c r="T11" s="2">
        <v>22.6</v>
      </c>
      <c r="U11" s="2">
        <v>10</v>
      </c>
      <c r="V11" s="19">
        <v>3</v>
      </c>
      <c r="W11" s="2">
        <v>4.5999999999999996</v>
      </c>
      <c r="X11" s="49">
        <v>1</v>
      </c>
      <c r="Y11" s="43"/>
    </row>
    <row r="12" spans="1:42" x14ac:dyDescent="0.25">
      <c r="A12" s="80" t="s">
        <v>40</v>
      </c>
      <c r="B12" s="8">
        <v>41127</v>
      </c>
      <c r="C12" s="80" t="s">
        <v>80</v>
      </c>
      <c r="D12" s="19">
        <v>5</v>
      </c>
      <c r="E12" s="19">
        <v>1</v>
      </c>
      <c r="F12" s="14">
        <v>60</v>
      </c>
      <c r="H12" s="2">
        <f t="shared" si="0"/>
        <v>0</v>
      </c>
      <c r="I12" s="2">
        <f t="shared" si="1"/>
        <v>0</v>
      </c>
      <c r="J12" s="19">
        <v>2</v>
      </c>
      <c r="K12" s="14">
        <v>40</v>
      </c>
      <c r="M12" s="2">
        <f t="shared" si="2"/>
        <v>204</v>
      </c>
      <c r="N12" s="2">
        <f t="shared" si="3"/>
        <v>0</v>
      </c>
      <c r="O12" s="17">
        <f t="shared" si="5"/>
        <v>100</v>
      </c>
      <c r="P12" s="2">
        <f t="shared" si="6"/>
        <v>204</v>
      </c>
      <c r="Q12" s="19">
        <f t="shared" si="4"/>
        <v>1</v>
      </c>
      <c r="R12" s="6">
        <f t="shared" si="7"/>
        <v>1</v>
      </c>
      <c r="S12" s="19">
        <v>2</v>
      </c>
      <c r="T12" s="2">
        <v>10.199999999999999</v>
      </c>
      <c r="U12" s="2">
        <v>5.4</v>
      </c>
      <c r="V12" s="19">
        <v>8</v>
      </c>
      <c r="W12" s="2">
        <v>7.4</v>
      </c>
      <c r="X12" s="49">
        <v>1</v>
      </c>
      <c r="Y12" s="43"/>
    </row>
    <row r="13" spans="1:42" x14ac:dyDescent="0.25">
      <c r="A13" s="80" t="s">
        <v>41</v>
      </c>
      <c r="B13" s="8"/>
      <c r="C13" s="80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80" t="s">
        <v>42</v>
      </c>
      <c r="B14" s="8"/>
      <c r="C14" s="80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80" t="s">
        <v>43</v>
      </c>
      <c r="B15" s="8"/>
      <c r="C15" s="80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80" t="s">
        <v>44</v>
      </c>
      <c r="B16" s="8"/>
      <c r="C16" s="80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80" t="s">
        <v>45</v>
      </c>
      <c r="B17" s="8"/>
      <c r="C17" s="80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80" t="s">
        <v>46</v>
      </c>
      <c r="B18" s="8"/>
      <c r="C18" s="80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80" t="s">
        <v>47</v>
      </c>
      <c r="B19" s="8"/>
      <c r="C19" s="80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80" t="s">
        <v>48</v>
      </c>
      <c r="B20" s="8"/>
      <c r="C20" s="80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80" t="s">
        <v>49</v>
      </c>
      <c r="B21" s="8"/>
      <c r="C21" s="80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80" t="s">
        <v>50</v>
      </c>
      <c r="B22" s="8"/>
      <c r="C22" s="80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80" t="s">
        <v>51</v>
      </c>
      <c r="B23" s="8"/>
      <c r="C23" s="80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0" t="s">
        <v>52</v>
      </c>
      <c r="B24" s="8"/>
      <c r="C24" s="80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430</v>
      </c>
      <c r="G26" s="14">
        <f>SUM(G5:G25)</f>
        <v>0</v>
      </c>
      <c r="H26" s="14">
        <f>SUM(H5:H25)</f>
        <v>390</v>
      </c>
      <c r="I26" s="14">
        <f>SUM(I5:I25)</f>
        <v>0</v>
      </c>
      <c r="K26" s="2">
        <f t="shared" ref="K26:R26" si="8">SUM(K5:K25)</f>
        <v>370</v>
      </c>
      <c r="L26" s="14">
        <f t="shared" si="8"/>
        <v>0</v>
      </c>
      <c r="M26" s="14">
        <f t="shared" si="8"/>
        <v>936</v>
      </c>
      <c r="N26" s="14">
        <f t="shared" si="8"/>
        <v>0</v>
      </c>
      <c r="O26" s="17">
        <f t="shared" si="8"/>
        <v>800</v>
      </c>
      <c r="P26" s="2">
        <f t="shared" si="8"/>
        <v>1326</v>
      </c>
      <c r="Q26" s="19">
        <f t="shared" si="8"/>
        <v>8</v>
      </c>
      <c r="R26" s="19">
        <f t="shared" si="8"/>
        <v>5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2526</v>
      </c>
      <c r="S28" s="19"/>
      <c r="V28" s="19"/>
    </row>
    <row r="29" spans="1:25" x14ac:dyDescent="0.25">
      <c r="A29" s="28"/>
      <c r="B29" s="27"/>
      <c r="I29" s="78" t="s">
        <v>56</v>
      </c>
      <c r="K29" s="14">
        <f>F26+K26</f>
        <v>800</v>
      </c>
      <c r="L29" s="14">
        <f>G26+L26</f>
        <v>0</v>
      </c>
      <c r="M29" s="14">
        <f>O26</f>
        <v>800</v>
      </c>
      <c r="O29" s="21" t="s">
        <v>21</v>
      </c>
      <c r="P29" s="23">
        <f>IF(R26=0,0,R26/Q26)</f>
        <v>0.625</v>
      </c>
      <c r="S29" s="19"/>
      <c r="V29" s="19"/>
    </row>
    <row r="30" spans="1:25" x14ac:dyDescent="0.25">
      <c r="I30" s="57" t="s">
        <v>28</v>
      </c>
      <c r="J30" s="58"/>
      <c r="K30" s="59">
        <f>H26+M26</f>
        <v>1326</v>
      </c>
      <c r="L30" s="59">
        <f>I26+N26</f>
        <v>0</v>
      </c>
      <c r="M30" s="59">
        <f>P26</f>
        <v>1326</v>
      </c>
      <c r="O30" s="21" t="s">
        <v>66</v>
      </c>
      <c r="P30" s="22">
        <f>MAX(0,P29-0.5)*P28</f>
        <v>315.75</v>
      </c>
      <c r="S30" s="19"/>
      <c r="V30" s="19"/>
    </row>
    <row r="31" spans="1:25" x14ac:dyDescent="0.25">
      <c r="A31" s="108"/>
      <c r="B31" s="108"/>
      <c r="I31" s="78" t="s">
        <v>57</v>
      </c>
      <c r="K31" s="14">
        <f>K30-K29</f>
        <v>526</v>
      </c>
      <c r="L31" s="14">
        <f>L30-L29</f>
        <v>0</v>
      </c>
      <c r="M31" s="14">
        <f>M30-M29</f>
        <v>526</v>
      </c>
      <c r="S31" s="19"/>
      <c r="V31" s="19"/>
    </row>
    <row r="32" spans="1:25" x14ac:dyDescent="0.25">
      <c r="I32" s="77" t="s">
        <v>58</v>
      </c>
      <c r="J32" s="60"/>
      <c r="K32" s="61">
        <f>K31/MAX(1,K29)</f>
        <v>0.65749999999999997</v>
      </c>
      <c r="L32" s="61">
        <f>L31/MAX(1,L29)</f>
        <v>0</v>
      </c>
      <c r="M32" s="61">
        <f>M31/MAX(1,M29)</f>
        <v>0.65749999999999997</v>
      </c>
      <c r="O32" s="21" t="s">
        <v>65</v>
      </c>
      <c r="P32" s="12">
        <f>P28+P30</f>
        <v>2841.75</v>
      </c>
      <c r="S32" s="19"/>
      <c r="V32" s="19"/>
    </row>
    <row r="33" spans="2:25" x14ac:dyDescent="0.25">
      <c r="B33" s="8"/>
      <c r="C33" s="80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0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3" priority="3" operator="lessThan">
      <formula>0</formula>
    </cfRule>
  </conditionalFormatting>
  <conditionalFormatting sqref="E6:E24">
    <cfRule type="expression" dxfId="32" priority="2">
      <formula>IF(S6&lt;&gt;"",E6=S6,FALSE)</formula>
    </cfRule>
  </conditionalFormatting>
  <conditionalFormatting sqref="J5">
    <cfRule type="expression" dxfId="31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B23" sqref="B23"/>
    </sheetView>
  </sheetViews>
  <sheetFormatPr defaultRowHeight="15" x14ac:dyDescent="0.25"/>
  <cols>
    <col min="1" max="1" width="7.7109375" style="80" customWidth="1"/>
    <col min="2" max="2" width="11.140625" style="78" customWidth="1"/>
    <col min="3" max="3" width="7.42578125" style="78" customWidth="1"/>
    <col min="4" max="4" width="7.140625" style="78" customWidth="1"/>
    <col min="5" max="5" width="8" style="8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8" customWidth="1"/>
    <col min="26" max="16384" width="9.140625" style="78"/>
  </cols>
  <sheetData>
    <row r="1" spans="1:42" ht="18.75" x14ac:dyDescent="0.3">
      <c r="A1" s="7" t="s">
        <v>0</v>
      </c>
      <c r="O1" s="24" t="s">
        <v>10</v>
      </c>
      <c r="P1" s="25" t="s">
        <v>82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79" t="s">
        <v>12</v>
      </c>
      <c r="S3" s="116" t="s">
        <v>8</v>
      </c>
      <c r="T3" s="117"/>
      <c r="U3" s="118"/>
      <c r="V3" s="116" t="s">
        <v>25</v>
      </c>
      <c r="W3" s="118"/>
      <c r="X3" s="79" t="s">
        <v>32</v>
      </c>
      <c r="Y3" s="35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79" t="s">
        <v>29</v>
      </c>
      <c r="S4" s="10" t="s">
        <v>14</v>
      </c>
      <c r="T4" s="12" t="s">
        <v>6</v>
      </c>
      <c r="U4" s="12" t="s">
        <v>7</v>
      </c>
      <c r="V4" s="81" t="s">
        <v>14</v>
      </c>
      <c r="W4" s="12" t="s">
        <v>7</v>
      </c>
      <c r="X4" s="79" t="s">
        <v>33</v>
      </c>
      <c r="Y4" s="41" t="s">
        <v>22</v>
      </c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</row>
    <row r="5" spans="1:42" x14ac:dyDescent="0.25">
      <c r="A5" s="80" t="s">
        <v>9</v>
      </c>
      <c r="B5" s="8">
        <v>41123</v>
      </c>
      <c r="C5" s="80" t="s">
        <v>73</v>
      </c>
      <c r="D5" s="19">
        <v>8</v>
      </c>
      <c r="E5" s="19">
        <v>2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4</v>
      </c>
      <c r="T5" s="2">
        <v>12.6</v>
      </c>
      <c r="U5" s="2">
        <v>6.4</v>
      </c>
      <c r="V5" s="19">
        <v>5</v>
      </c>
      <c r="W5" s="2">
        <v>5.8</v>
      </c>
      <c r="X5" s="49">
        <v>1</v>
      </c>
      <c r="Y5" s="43"/>
    </row>
    <row r="6" spans="1:42" x14ac:dyDescent="0.25">
      <c r="A6" s="80" t="s">
        <v>34</v>
      </c>
      <c r="B6" s="8">
        <v>41124</v>
      </c>
      <c r="C6" s="80" t="s">
        <v>63</v>
      </c>
      <c r="D6" s="19">
        <v>6</v>
      </c>
      <c r="E6" s="19">
        <v>6</v>
      </c>
      <c r="F6" s="14">
        <v>50</v>
      </c>
      <c r="H6" s="2">
        <f t="shared" si="0"/>
        <v>0</v>
      </c>
      <c r="I6" s="2">
        <f t="shared" si="1"/>
        <v>0</v>
      </c>
      <c r="J6" s="19">
        <v>7</v>
      </c>
      <c r="K6" s="14">
        <v>50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2</v>
      </c>
      <c r="T6" s="2">
        <v>17.8</v>
      </c>
      <c r="U6" s="2">
        <v>8.1999999999999993</v>
      </c>
      <c r="V6" s="19">
        <v>6</v>
      </c>
      <c r="W6" s="2">
        <v>6.4</v>
      </c>
      <c r="X6" s="49">
        <v>1</v>
      </c>
      <c r="Y6" s="43"/>
    </row>
    <row r="7" spans="1:42" x14ac:dyDescent="0.25">
      <c r="A7" s="80" t="s">
        <v>35</v>
      </c>
      <c r="B7" s="8">
        <v>41124</v>
      </c>
      <c r="C7" s="80" t="s">
        <v>81</v>
      </c>
      <c r="D7" s="19">
        <v>8</v>
      </c>
      <c r="E7" s="19">
        <v>1</v>
      </c>
      <c r="F7" s="14">
        <v>50</v>
      </c>
      <c r="H7" s="2">
        <f t="shared" si="0"/>
        <v>0</v>
      </c>
      <c r="I7" s="2">
        <f t="shared" si="1"/>
        <v>0</v>
      </c>
      <c r="J7" s="19">
        <v>7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6</v>
      </c>
      <c r="T7" s="2">
        <v>23.5</v>
      </c>
      <c r="U7" s="2">
        <v>12.9</v>
      </c>
      <c r="V7" s="19">
        <v>1</v>
      </c>
      <c r="W7" s="2">
        <v>5.0999999999999996</v>
      </c>
      <c r="X7" s="49">
        <v>1</v>
      </c>
      <c r="Y7" s="43"/>
    </row>
    <row r="8" spans="1:42" x14ac:dyDescent="0.25">
      <c r="A8" s="80" t="s">
        <v>36</v>
      </c>
      <c r="B8" s="8">
        <v>41124</v>
      </c>
      <c r="C8" s="80" t="s">
        <v>63</v>
      </c>
      <c r="D8" s="19">
        <v>7</v>
      </c>
      <c r="E8" s="19">
        <v>4</v>
      </c>
      <c r="F8" s="14">
        <v>50</v>
      </c>
      <c r="H8" s="2">
        <f t="shared" si="0"/>
        <v>0</v>
      </c>
      <c r="I8" s="2">
        <f t="shared" si="1"/>
        <v>0</v>
      </c>
      <c r="J8" s="19">
        <v>5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7</v>
      </c>
      <c r="T8" s="2">
        <v>14.6</v>
      </c>
      <c r="U8" s="2">
        <v>6.6</v>
      </c>
      <c r="V8" s="19">
        <v>4</v>
      </c>
      <c r="W8" s="2">
        <v>4.0999999999999996</v>
      </c>
      <c r="X8" s="49">
        <v>1</v>
      </c>
      <c r="Y8" s="43"/>
    </row>
    <row r="9" spans="1:42" x14ac:dyDescent="0.25">
      <c r="A9" s="80" t="s">
        <v>37</v>
      </c>
      <c r="B9" s="8">
        <v>41124</v>
      </c>
      <c r="C9" s="80" t="s">
        <v>89</v>
      </c>
      <c r="D9" s="19">
        <v>9</v>
      </c>
      <c r="E9" s="19">
        <v>4</v>
      </c>
      <c r="F9" s="14">
        <v>60</v>
      </c>
      <c r="H9" s="2">
        <f t="shared" si="0"/>
        <v>192</v>
      </c>
      <c r="I9" s="2">
        <f t="shared" si="1"/>
        <v>0</v>
      </c>
      <c r="J9" s="19">
        <v>8</v>
      </c>
      <c r="K9" s="14">
        <v>40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192</v>
      </c>
      <c r="Q9" s="19">
        <f t="shared" si="4"/>
        <v>1</v>
      </c>
      <c r="R9" s="6">
        <f t="shared" si="7"/>
        <v>1</v>
      </c>
      <c r="S9" s="19">
        <v>4</v>
      </c>
      <c r="T9" s="2">
        <v>6.4</v>
      </c>
      <c r="U9" s="2">
        <v>4.8</v>
      </c>
      <c r="V9" s="19">
        <v>3</v>
      </c>
      <c r="W9" s="2">
        <v>13.2</v>
      </c>
      <c r="X9" s="49">
        <v>1</v>
      </c>
      <c r="Y9" s="43"/>
    </row>
    <row r="10" spans="1:42" x14ac:dyDescent="0.25">
      <c r="A10" s="80" t="s">
        <v>38</v>
      </c>
      <c r="B10" s="8">
        <v>41124</v>
      </c>
      <c r="C10" s="80" t="s">
        <v>53</v>
      </c>
      <c r="D10" s="19">
        <v>7</v>
      </c>
      <c r="E10" s="19">
        <v>8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9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5</v>
      </c>
      <c r="T10" s="2">
        <v>3.3</v>
      </c>
      <c r="U10" s="2">
        <v>2.4</v>
      </c>
      <c r="V10" s="19">
        <v>6</v>
      </c>
      <c r="W10" s="2">
        <v>4.5</v>
      </c>
      <c r="X10" s="49">
        <v>1</v>
      </c>
      <c r="Y10" s="43"/>
    </row>
    <row r="11" spans="1:42" x14ac:dyDescent="0.25">
      <c r="A11" s="80" t="s">
        <v>39</v>
      </c>
      <c r="B11" s="8">
        <v>41124</v>
      </c>
      <c r="C11" s="80" t="s">
        <v>89</v>
      </c>
      <c r="D11" s="19">
        <v>10</v>
      </c>
      <c r="E11" s="19">
        <v>4</v>
      </c>
      <c r="F11" s="14">
        <v>60</v>
      </c>
      <c r="H11" s="2">
        <f t="shared" si="0"/>
        <v>0</v>
      </c>
      <c r="I11" s="2">
        <f t="shared" si="1"/>
        <v>0</v>
      </c>
      <c r="J11" s="19">
        <v>2</v>
      </c>
      <c r="K11" s="14">
        <v>40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1</v>
      </c>
      <c r="T11" s="2">
        <v>76</v>
      </c>
      <c r="U11" s="2">
        <v>21.2</v>
      </c>
      <c r="V11" s="19">
        <v>4</v>
      </c>
      <c r="W11" s="2">
        <v>3.4</v>
      </c>
      <c r="X11" s="49">
        <v>1</v>
      </c>
      <c r="Y11" s="43"/>
    </row>
    <row r="12" spans="1:42" x14ac:dyDescent="0.25">
      <c r="A12" s="80" t="s">
        <v>40</v>
      </c>
      <c r="B12" s="8">
        <v>41124</v>
      </c>
      <c r="C12" s="80" t="s">
        <v>63</v>
      </c>
      <c r="D12" s="19">
        <v>9</v>
      </c>
      <c r="E12" s="19">
        <v>3</v>
      </c>
      <c r="F12" s="14">
        <v>50</v>
      </c>
      <c r="G12" s="14">
        <v>50</v>
      </c>
      <c r="H12" s="2">
        <f t="shared" si="0"/>
        <v>212.5</v>
      </c>
      <c r="I12" s="2">
        <f t="shared" si="1"/>
        <v>112.5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325</v>
      </c>
      <c r="Q12" s="19">
        <f t="shared" si="4"/>
        <v>1</v>
      </c>
      <c r="R12" s="6">
        <f t="shared" si="7"/>
        <v>1</v>
      </c>
      <c r="S12" s="19">
        <v>3</v>
      </c>
      <c r="T12" s="2">
        <v>8.5</v>
      </c>
      <c r="U12" s="2">
        <v>4.5</v>
      </c>
      <c r="V12" s="19">
        <v>1</v>
      </c>
      <c r="W12" s="2">
        <v>6.6</v>
      </c>
      <c r="X12" s="49">
        <v>1</v>
      </c>
      <c r="Y12" s="43"/>
    </row>
    <row r="13" spans="1:42" x14ac:dyDescent="0.25">
      <c r="A13" s="80" t="s">
        <v>41</v>
      </c>
      <c r="B13" s="8">
        <v>41124</v>
      </c>
      <c r="C13" s="80" t="s">
        <v>80</v>
      </c>
      <c r="D13" s="19">
        <v>1</v>
      </c>
      <c r="E13" s="19">
        <v>2</v>
      </c>
      <c r="F13" s="14">
        <v>50</v>
      </c>
      <c r="H13" s="2">
        <f t="shared" si="0"/>
        <v>0</v>
      </c>
      <c r="I13" s="2">
        <f t="shared" si="1"/>
        <v>0</v>
      </c>
      <c r="J13" s="19">
        <v>7</v>
      </c>
      <c r="K13" s="14">
        <v>50</v>
      </c>
      <c r="M13" s="2">
        <f t="shared" si="2"/>
        <v>434.99999999999994</v>
      </c>
      <c r="N13" s="2">
        <f t="shared" si="3"/>
        <v>0</v>
      </c>
      <c r="O13" s="17">
        <f t="shared" si="5"/>
        <v>100</v>
      </c>
      <c r="P13" s="2">
        <f t="shared" si="6"/>
        <v>434.99999999999994</v>
      </c>
      <c r="Q13" s="19">
        <f t="shared" si="4"/>
        <v>1</v>
      </c>
      <c r="R13" s="6">
        <f t="shared" si="7"/>
        <v>1</v>
      </c>
      <c r="S13" s="19">
        <v>7</v>
      </c>
      <c r="T13" s="2">
        <v>17.399999999999999</v>
      </c>
      <c r="U13" s="2">
        <v>6.6</v>
      </c>
      <c r="V13" s="19">
        <v>5</v>
      </c>
      <c r="W13" s="2">
        <v>7.8</v>
      </c>
      <c r="X13" s="49">
        <v>1</v>
      </c>
      <c r="Y13" s="43"/>
    </row>
    <row r="14" spans="1:42" x14ac:dyDescent="0.25">
      <c r="A14" s="80" t="s">
        <v>42</v>
      </c>
      <c r="B14" s="8">
        <v>41124</v>
      </c>
      <c r="C14" s="80" t="s">
        <v>80</v>
      </c>
      <c r="D14" s="19">
        <v>2</v>
      </c>
      <c r="E14" s="19">
        <v>3</v>
      </c>
      <c r="F14" s="14">
        <v>50</v>
      </c>
      <c r="H14" s="2">
        <f t="shared" si="0"/>
        <v>0</v>
      </c>
      <c r="I14" s="2">
        <f t="shared" si="1"/>
        <v>0</v>
      </c>
      <c r="J14" s="19">
        <v>5</v>
      </c>
      <c r="K14" s="14">
        <v>25</v>
      </c>
      <c r="L14" s="14">
        <v>25</v>
      </c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8</v>
      </c>
      <c r="T14" s="2">
        <v>45.6</v>
      </c>
      <c r="U14" s="2">
        <v>19.399999999999999</v>
      </c>
      <c r="V14" s="19">
        <v>2</v>
      </c>
      <c r="W14" s="2">
        <v>6</v>
      </c>
      <c r="X14" s="49">
        <v>1</v>
      </c>
      <c r="Y14" s="43"/>
    </row>
    <row r="15" spans="1:42" x14ac:dyDescent="0.25">
      <c r="A15" s="80" t="s">
        <v>43</v>
      </c>
      <c r="B15" s="8">
        <v>41124</v>
      </c>
      <c r="C15" s="80" t="s">
        <v>90</v>
      </c>
      <c r="D15" s="19">
        <v>10</v>
      </c>
      <c r="E15" s="19">
        <v>6</v>
      </c>
      <c r="F15" s="14">
        <v>50</v>
      </c>
      <c r="H15" s="2">
        <f t="shared" si="0"/>
        <v>0</v>
      </c>
      <c r="I15" s="2">
        <f t="shared" si="1"/>
        <v>0</v>
      </c>
      <c r="J15" s="19">
        <v>11</v>
      </c>
      <c r="K15" s="14">
        <v>50</v>
      </c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8</v>
      </c>
      <c r="T15" s="2">
        <v>13.1</v>
      </c>
      <c r="U15" s="2">
        <v>6.9</v>
      </c>
      <c r="V15" s="19">
        <v>11</v>
      </c>
      <c r="W15" s="2">
        <v>9.9</v>
      </c>
      <c r="X15" s="49">
        <v>1</v>
      </c>
      <c r="Y15" s="43"/>
    </row>
    <row r="16" spans="1:42" x14ac:dyDescent="0.25">
      <c r="A16" s="80" t="s">
        <v>44</v>
      </c>
      <c r="B16" s="8">
        <v>41124</v>
      </c>
      <c r="C16" s="80" t="s">
        <v>73</v>
      </c>
      <c r="D16" s="19">
        <v>1</v>
      </c>
      <c r="E16" s="19">
        <v>1</v>
      </c>
      <c r="F16" s="14">
        <v>50</v>
      </c>
      <c r="H16" s="2">
        <f t="shared" si="0"/>
        <v>525</v>
      </c>
      <c r="I16" s="2">
        <f t="shared" si="1"/>
        <v>0</v>
      </c>
      <c r="J16" s="19">
        <v>6</v>
      </c>
      <c r="K16" s="14">
        <v>50</v>
      </c>
      <c r="M16" s="2">
        <f t="shared" si="2"/>
        <v>0</v>
      </c>
      <c r="N16" s="2">
        <f t="shared" si="3"/>
        <v>0</v>
      </c>
      <c r="O16" s="17">
        <f t="shared" si="5"/>
        <v>100</v>
      </c>
      <c r="P16" s="2">
        <f t="shared" si="6"/>
        <v>525</v>
      </c>
      <c r="Q16" s="19">
        <f t="shared" si="4"/>
        <v>1</v>
      </c>
      <c r="R16" s="6">
        <f t="shared" si="7"/>
        <v>1</v>
      </c>
      <c r="S16" s="19">
        <v>1</v>
      </c>
      <c r="T16" s="2">
        <v>21</v>
      </c>
      <c r="U16" s="2">
        <v>7.6</v>
      </c>
      <c r="V16" s="19">
        <v>4</v>
      </c>
      <c r="W16" s="2">
        <v>4.5999999999999996</v>
      </c>
      <c r="X16" s="49">
        <v>1</v>
      </c>
      <c r="Y16" s="43"/>
    </row>
    <row r="17" spans="1:25" x14ac:dyDescent="0.25">
      <c r="A17" s="80" t="s">
        <v>45</v>
      </c>
      <c r="B17" s="8">
        <v>41124</v>
      </c>
      <c r="C17" s="80" t="s">
        <v>80</v>
      </c>
      <c r="D17" s="19">
        <v>5</v>
      </c>
      <c r="E17" s="19">
        <v>2</v>
      </c>
      <c r="F17" s="14">
        <v>50</v>
      </c>
      <c r="H17" s="2">
        <f t="shared" si="0"/>
        <v>0</v>
      </c>
      <c r="I17" s="2">
        <f t="shared" si="1"/>
        <v>0</v>
      </c>
      <c r="J17" s="19">
        <v>5</v>
      </c>
      <c r="K17" s="14">
        <v>50</v>
      </c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0</v>
      </c>
      <c r="Q17" s="19">
        <f t="shared" si="4"/>
        <v>1</v>
      </c>
      <c r="R17" s="6">
        <f t="shared" si="7"/>
        <v>0</v>
      </c>
      <c r="S17" s="19">
        <v>7</v>
      </c>
      <c r="T17" s="2">
        <v>11.4</v>
      </c>
      <c r="U17" s="2">
        <v>4.2</v>
      </c>
      <c r="V17" s="19">
        <v>3</v>
      </c>
      <c r="W17" s="2">
        <v>3</v>
      </c>
      <c r="X17" s="49">
        <v>1</v>
      </c>
      <c r="Y17" s="43"/>
    </row>
    <row r="18" spans="1:25" x14ac:dyDescent="0.25">
      <c r="A18" s="80" t="s">
        <v>46</v>
      </c>
      <c r="B18" s="8">
        <v>41124</v>
      </c>
      <c r="C18" s="80" t="s">
        <v>80</v>
      </c>
      <c r="D18" s="19">
        <v>6</v>
      </c>
      <c r="E18" s="19">
        <v>3</v>
      </c>
      <c r="F18" s="14">
        <v>50</v>
      </c>
      <c r="H18" s="2">
        <f t="shared" si="0"/>
        <v>0</v>
      </c>
      <c r="I18" s="2">
        <f t="shared" si="1"/>
        <v>0</v>
      </c>
      <c r="J18" s="19">
        <v>11</v>
      </c>
      <c r="K18" s="14">
        <v>50</v>
      </c>
      <c r="M18" s="2">
        <f t="shared" si="2"/>
        <v>290</v>
      </c>
      <c r="N18" s="2">
        <f t="shared" si="3"/>
        <v>0</v>
      </c>
      <c r="O18" s="17">
        <f t="shared" si="5"/>
        <v>100</v>
      </c>
      <c r="P18" s="2">
        <f t="shared" si="6"/>
        <v>290</v>
      </c>
      <c r="Q18" s="19">
        <f t="shared" si="4"/>
        <v>1</v>
      </c>
      <c r="R18" s="6">
        <f t="shared" si="7"/>
        <v>1</v>
      </c>
      <c r="S18" s="19">
        <v>11</v>
      </c>
      <c r="T18" s="2">
        <v>11.6</v>
      </c>
      <c r="U18" s="2">
        <v>4.2</v>
      </c>
      <c r="V18" s="19">
        <v>3</v>
      </c>
      <c r="W18" s="2">
        <v>3</v>
      </c>
      <c r="X18" s="49">
        <v>1</v>
      </c>
      <c r="Y18" s="43"/>
    </row>
    <row r="19" spans="1:25" x14ac:dyDescent="0.25">
      <c r="A19" s="80" t="s">
        <v>47</v>
      </c>
      <c r="B19" s="8">
        <v>41124</v>
      </c>
      <c r="C19" s="80" t="s">
        <v>73</v>
      </c>
      <c r="D19" s="19">
        <v>4</v>
      </c>
      <c r="E19" s="19">
        <v>3</v>
      </c>
      <c r="F19" s="14">
        <v>50</v>
      </c>
      <c r="H19" s="2">
        <f t="shared" si="0"/>
        <v>0</v>
      </c>
      <c r="I19" s="2">
        <f t="shared" si="1"/>
        <v>0</v>
      </c>
      <c r="J19" s="19">
        <v>5</v>
      </c>
      <c r="K19" s="14">
        <v>50</v>
      </c>
      <c r="M19" s="2">
        <f t="shared" si="2"/>
        <v>0</v>
      </c>
      <c r="N19" s="2">
        <f t="shared" si="3"/>
        <v>0</v>
      </c>
      <c r="O19" s="17">
        <f t="shared" si="5"/>
        <v>100</v>
      </c>
      <c r="P19" s="2">
        <f t="shared" si="6"/>
        <v>0</v>
      </c>
      <c r="Q19" s="19">
        <f t="shared" si="4"/>
        <v>1</v>
      </c>
      <c r="R19" s="6">
        <f t="shared" si="7"/>
        <v>0</v>
      </c>
      <c r="S19" s="19">
        <v>4</v>
      </c>
      <c r="T19" s="2">
        <v>4.2</v>
      </c>
      <c r="U19" s="2">
        <v>2.8</v>
      </c>
      <c r="V19" s="19">
        <v>1</v>
      </c>
      <c r="W19" s="2">
        <v>7.2</v>
      </c>
      <c r="X19" s="49">
        <v>1</v>
      </c>
      <c r="Y19" s="43"/>
    </row>
    <row r="20" spans="1:25" x14ac:dyDescent="0.25">
      <c r="A20" s="80" t="s">
        <v>48</v>
      </c>
      <c r="B20" s="8">
        <v>41124</v>
      </c>
      <c r="C20" s="80" t="s">
        <v>80</v>
      </c>
      <c r="D20" s="19">
        <v>7</v>
      </c>
      <c r="E20" s="19">
        <v>1</v>
      </c>
      <c r="F20" s="14">
        <v>50</v>
      </c>
      <c r="H20" s="2">
        <f t="shared" si="0"/>
        <v>0</v>
      </c>
      <c r="I20" s="2">
        <f t="shared" si="1"/>
        <v>0</v>
      </c>
      <c r="J20" s="19">
        <v>3</v>
      </c>
      <c r="K20" s="14">
        <v>50</v>
      </c>
      <c r="M20" s="2">
        <f t="shared" si="2"/>
        <v>0</v>
      </c>
      <c r="N20" s="2">
        <f t="shared" si="3"/>
        <v>0</v>
      </c>
      <c r="O20" s="17">
        <f t="shared" si="5"/>
        <v>100</v>
      </c>
      <c r="P20" s="2">
        <f t="shared" si="6"/>
        <v>0</v>
      </c>
      <c r="Q20" s="19">
        <f t="shared" si="4"/>
        <v>1</v>
      </c>
      <c r="R20" s="6">
        <f t="shared" si="7"/>
        <v>0</v>
      </c>
      <c r="S20" s="19">
        <v>7</v>
      </c>
      <c r="T20" s="2">
        <v>9.1999999999999993</v>
      </c>
      <c r="U20" s="2">
        <v>4.8</v>
      </c>
      <c r="V20" s="19">
        <v>3</v>
      </c>
      <c r="W20" s="2">
        <v>6</v>
      </c>
      <c r="X20" s="49">
        <v>1</v>
      </c>
      <c r="Y20" s="43"/>
    </row>
    <row r="21" spans="1:25" x14ac:dyDescent="0.25">
      <c r="A21" s="80" t="s">
        <v>49</v>
      </c>
      <c r="B21" s="8">
        <v>41124</v>
      </c>
      <c r="C21" s="80" t="s">
        <v>73</v>
      </c>
      <c r="D21" s="19">
        <v>5</v>
      </c>
      <c r="E21" s="19">
        <v>3</v>
      </c>
      <c r="F21" s="14">
        <v>50</v>
      </c>
      <c r="H21" s="2">
        <f t="shared" si="0"/>
        <v>295</v>
      </c>
      <c r="I21" s="2">
        <f t="shared" si="1"/>
        <v>0</v>
      </c>
      <c r="J21" s="19">
        <v>5</v>
      </c>
      <c r="K21" s="14">
        <v>50</v>
      </c>
      <c r="M21" s="2">
        <f t="shared" si="2"/>
        <v>0</v>
      </c>
      <c r="N21" s="2">
        <f t="shared" si="3"/>
        <v>0</v>
      </c>
      <c r="O21" s="17">
        <f t="shared" si="5"/>
        <v>100</v>
      </c>
      <c r="P21" s="2">
        <f t="shared" si="6"/>
        <v>295</v>
      </c>
      <c r="Q21" s="19">
        <f t="shared" si="4"/>
        <v>1</v>
      </c>
      <c r="R21" s="6">
        <f t="shared" si="7"/>
        <v>1</v>
      </c>
      <c r="S21" s="19">
        <v>3</v>
      </c>
      <c r="T21" s="2">
        <v>11.8</v>
      </c>
      <c r="U21" s="2">
        <v>5.8</v>
      </c>
      <c r="V21" s="19">
        <v>1</v>
      </c>
      <c r="W21" s="2">
        <v>3.6</v>
      </c>
      <c r="X21" s="49">
        <v>1</v>
      </c>
      <c r="Y21" s="43"/>
    </row>
    <row r="22" spans="1:25" x14ac:dyDescent="0.25">
      <c r="A22" s="80" t="s">
        <v>50</v>
      </c>
      <c r="B22" s="8">
        <v>41124</v>
      </c>
      <c r="C22" s="80" t="s">
        <v>73</v>
      </c>
      <c r="D22" s="19">
        <v>6</v>
      </c>
      <c r="E22" s="19">
        <v>1</v>
      </c>
      <c r="F22" s="14">
        <v>100</v>
      </c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100</v>
      </c>
      <c r="P22" s="2">
        <f t="shared" si="6"/>
        <v>0</v>
      </c>
      <c r="Q22" s="19">
        <f t="shared" si="4"/>
        <v>1</v>
      </c>
      <c r="R22" s="6">
        <f t="shared" si="7"/>
        <v>0</v>
      </c>
      <c r="S22" s="19">
        <v>6</v>
      </c>
      <c r="T22" s="2">
        <v>4</v>
      </c>
      <c r="U22" s="2">
        <v>3.4</v>
      </c>
      <c r="V22" s="19">
        <v>9</v>
      </c>
      <c r="W22" s="2">
        <v>16.399999999999999</v>
      </c>
      <c r="X22" s="49">
        <v>1</v>
      </c>
      <c r="Y22" s="43"/>
    </row>
    <row r="23" spans="1:25" x14ac:dyDescent="0.25">
      <c r="A23" s="80" t="s">
        <v>51</v>
      </c>
      <c r="B23" s="8"/>
      <c r="C23" s="80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0" t="s">
        <v>52</v>
      </c>
      <c r="B24" s="8"/>
      <c r="C24" s="80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945</v>
      </c>
      <c r="G26" s="14">
        <f>SUM(G5:G25)</f>
        <v>75</v>
      </c>
      <c r="H26" s="14">
        <f>SUM(H5:H25)</f>
        <v>1224.5</v>
      </c>
      <c r="I26" s="14">
        <f>SUM(I5:I25)</f>
        <v>112.5</v>
      </c>
      <c r="K26" s="2">
        <f t="shared" ref="K26:R26" si="8">SUM(K5:K25)</f>
        <v>730</v>
      </c>
      <c r="L26" s="14">
        <f t="shared" si="8"/>
        <v>50</v>
      </c>
      <c r="M26" s="14">
        <f t="shared" si="8"/>
        <v>725</v>
      </c>
      <c r="N26" s="14">
        <f t="shared" si="8"/>
        <v>0</v>
      </c>
      <c r="O26" s="17">
        <f t="shared" si="8"/>
        <v>1800</v>
      </c>
      <c r="P26" s="2">
        <f t="shared" si="8"/>
        <v>2062</v>
      </c>
      <c r="Q26" s="19">
        <f t="shared" si="8"/>
        <v>18</v>
      </c>
      <c r="R26" s="19">
        <f t="shared" si="8"/>
        <v>6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2262</v>
      </c>
      <c r="S28" s="19"/>
      <c r="V28" s="19"/>
    </row>
    <row r="29" spans="1:25" x14ac:dyDescent="0.25">
      <c r="A29" s="28"/>
      <c r="B29" s="27"/>
      <c r="I29" s="78" t="s">
        <v>56</v>
      </c>
      <c r="K29" s="14">
        <f>F26+K26</f>
        <v>1675</v>
      </c>
      <c r="L29" s="14">
        <f>G26+L26</f>
        <v>125</v>
      </c>
      <c r="M29" s="14">
        <f>O26</f>
        <v>1800</v>
      </c>
      <c r="O29" s="21" t="s">
        <v>21</v>
      </c>
      <c r="P29" s="23">
        <f>IF(R26=0,0,R26/Q26)</f>
        <v>0.33333333333333331</v>
      </c>
      <c r="S29" s="19"/>
      <c r="V29" s="19"/>
    </row>
    <row r="30" spans="1:25" x14ac:dyDescent="0.25">
      <c r="I30" s="57" t="s">
        <v>28</v>
      </c>
      <c r="J30" s="58"/>
      <c r="K30" s="59">
        <f>H26+M26</f>
        <v>1949.5</v>
      </c>
      <c r="L30" s="59">
        <f>I26+N26</f>
        <v>112.5</v>
      </c>
      <c r="M30" s="59">
        <f>P26</f>
        <v>2062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78" t="s">
        <v>57</v>
      </c>
      <c r="K31" s="14">
        <f>K30-K29</f>
        <v>274.5</v>
      </c>
      <c r="L31" s="14">
        <f>L30-L29</f>
        <v>-12.5</v>
      </c>
      <c r="M31" s="14">
        <f>M30-M29</f>
        <v>262</v>
      </c>
      <c r="S31" s="19"/>
      <c r="V31" s="19"/>
    </row>
    <row r="32" spans="1:25" x14ac:dyDescent="0.25">
      <c r="I32" s="77" t="s">
        <v>58</v>
      </c>
      <c r="J32" s="60"/>
      <c r="K32" s="61">
        <f>K31/MAX(1,K29)</f>
        <v>0.16388059701492538</v>
      </c>
      <c r="L32" s="61">
        <f>L31/MAX(1,L29)</f>
        <v>-0.1</v>
      </c>
      <c r="M32" s="61">
        <f>M31/MAX(1,M29)</f>
        <v>0.14555555555555555</v>
      </c>
      <c r="O32" s="21" t="s">
        <v>65</v>
      </c>
      <c r="P32" s="12">
        <f>P28+P30</f>
        <v>2262</v>
      </c>
      <c r="S32" s="19"/>
      <c r="V32" s="19"/>
    </row>
    <row r="33" spans="2:25" x14ac:dyDescent="0.25">
      <c r="B33" s="8"/>
      <c r="C33" s="80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0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0" priority="3" operator="lessThan">
      <formula>0</formula>
    </cfRule>
  </conditionalFormatting>
  <conditionalFormatting sqref="E6:E24">
    <cfRule type="expression" dxfId="29" priority="2">
      <formula>IF(S6&lt;&gt;"",E6=S6,FALSE)</formula>
    </cfRule>
  </conditionalFormatting>
  <conditionalFormatting sqref="J5">
    <cfRule type="expression" dxfId="28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9" sqref="W19"/>
    </sheetView>
  </sheetViews>
  <sheetFormatPr defaultRowHeight="15" x14ac:dyDescent="0.25"/>
  <cols>
    <col min="1" max="1" width="7.7109375" style="80" customWidth="1"/>
    <col min="2" max="2" width="11.140625" style="78" customWidth="1"/>
    <col min="3" max="3" width="7.42578125" style="78" customWidth="1"/>
    <col min="4" max="4" width="7.140625" style="78" customWidth="1"/>
    <col min="5" max="5" width="8" style="8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8" customWidth="1"/>
    <col min="26" max="16384" width="9.140625" style="78"/>
  </cols>
  <sheetData>
    <row r="1" spans="1:42" ht="18.75" x14ac:dyDescent="0.3">
      <c r="A1" s="7" t="s">
        <v>0</v>
      </c>
      <c r="O1" s="24" t="s">
        <v>10</v>
      </c>
      <c r="P1" s="25" t="s">
        <v>83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79" t="s">
        <v>12</v>
      </c>
      <c r="S3" s="116" t="s">
        <v>8</v>
      </c>
      <c r="T3" s="117"/>
      <c r="U3" s="118"/>
      <c r="V3" s="116" t="s">
        <v>25</v>
      </c>
      <c r="W3" s="118"/>
      <c r="X3" s="79" t="s">
        <v>32</v>
      </c>
      <c r="Y3" s="35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79" t="s">
        <v>29</v>
      </c>
      <c r="S4" s="10" t="s">
        <v>14</v>
      </c>
      <c r="T4" s="12" t="s">
        <v>6</v>
      </c>
      <c r="U4" s="12" t="s">
        <v>7</v>
      </c>
      <c r="V4" s="81" t="s">
        <v>14</v>
      </c>
      <c r="W4" s="12" t="s">
        <v>7</v>
      </c>
      <c r="X4" s="79" t="s">
        <v>33</v>
      </c>
      <c r="Y4" s="41" t="s">
        <v>22</v>
      </c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</row>
    <row r="5" spans="1:42" x14ac:dyDescent="0.25">
      <c r="A5" s="80" t="s">
        <v>9</v>
      </c>
      <c r="B5" s="8">
        <v>41123</v>
      </c>
      <c r="C5" s="80" t="s">
        <v>73</v>
      </c>
      <c r="D5" s="19">
        <v>2</v>
      </c>
      <c r="E5" s="19">
        <v>2</v>
      </c>
      <c r="F5" s="14">
        <v>100</v>
      </c>
      <c r="H5" s="2">
        <f t="shared" ref="H5:H24" si="0">IF(E5=S5,F5/2*MIN(T5,42),0)*X5</f>
        <v>320</v>
      </c>
      <c r="I5" s="2">
        <f t="shared" ref="I5:I24" si="1">IF(E5=S5,G5/2*MIN(U5,22),IF(E5=V5,G5/2*MIN(W5,22),0))*X5</f>
        <v>0</v>
      </c>
      <c r="J5" s="19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320</v>
      </c>
      <c r="Q5" s="19">
        <f t="shared" ref="Q5:Q24" si="4">IF(B5&gt;1/1/2000,1,0)</f>
        <v>1</v>
      </c>
      <c r="R5" s="6">
        <f>IF(P5&gt;O5,1,0)</f>
        <v>1</v>
      </c>
      <c r="S5" s="19">
        <v>2</v>
      </c>
      <c r="T5" s="2">
        <v>6.4</v>
      </c>
      <c r="U5" s="2">
        <v>3.6</v>
      </c>
      <c r="V5" s="19">
        <v>6</v>
      </c>
      <c r="W5" s="2">
        <v>30.6</v>
      </c>
      <c r="X5" s="49">
        <v>1</v>
      </c>
      <c r="Y5" s="43"/>
    </row>
    <row r="6" spans="1:42" x14ac:dyDescent="0.25">
      <c r="A6" s="80" t="s">
        <v>34</v>
      </c>
      <c r="B6" s="8">
        <v>41123</v>
      </c>
      <c r="C6" s="80" t="s">
        <v>73</v>
      </c>
      <c r="D6" s="19">
        <v>3</v>
      </c>
      <c r="E6" s="19">
        <v>4</v>
      </c>
      <c r="F6" s="14">
        <v>100</v>
      </c>
      <c r="H6" s="2">
        <f t="shared" si="0"/>
        <v>1150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1150</v>
      </c>
      <c r="Q6" s="19">
        <f t="shared" si="4"/>
        <v>1</v>
      </c>
      <c r="R6" s="6">
        <f t="shared" ref="R6:R24" si="7">IF(P6&gt;O6,1,0)</f>
        <v>1</v>
      </c>
      <c r="S6" s="19">
        <v>4</v>
      </c>
      <c r="T6" s="2">
        <v>23</v>
      </c>
      <c r="U6" s="2">
        <v>10.6</v>
      </c>
      <c r="V6" s="19">
        <v>1</v>
      </c>
      <c r="W6" s="2">
        <v>17</v>
      </c>
      <c r="X6" s="49">
        <v>1</v>
      </c>
      <c r="Y6" s="43"/>
    </row>
    <row r="7" spans="1:42" x14ac:dyDescent="0.25">
      <c r="A7" s="80" t="s">
        <v>35</v>
      </c>
      <c r="B7" s="8">
        <v>41123</v>
      </c>
      <c r="C7" s="80" t="s">
        <v>73</v>
      </c>
      <c r="D7" s="19">
        <v>5</v>
      </c>
      <c r="E7" s="19">
        <v>3</v>
      </c>
      <c r="F7" s="14">
        <v>25</v>
      </c>
      <c r="H7" s="2">
        <f t="shared" si="0"/>
        <v>0</v>
      </c>
      <c r="I7" s="2">
        <f t="shared" si="1"/>
        <v>0</v>
      </c>
      <c r="J7" s="19">
        <v>4</v>
      </c>
      <c r="K7" s="14">
        <v>75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1</v>
      </c>
      <c r="T7" s="2">
        <v>12</v>
      </c>
      <c r="U7" s="2">
        <v>5.6</v>
      </c>
      <c r="V7" s="19">
        <v>6</v>
      </c>
      <c r="W7" s="2">
        <v>8.4</v>
      </c>
      <c r="X7" s="49">
        <v>1</v>
      </c>
      <c r="Y7" s="43"/>
    </row>
    <row r="8" spans="1:42" x14ac:dyDescent="0.25">
      <c r="A8" s="80" t="s">
        <v>36</v>
      </c>
      <c r="B8" s="8">
        <v>41124</v>
      </c>
      <c r="C8" s="80" t="s">
        <v>73</v>
      </c>
      <c r="D8" s="19">
        <v>2</v>
      </c>
      <c r="E8" s="19">
        <v>7</v>
      </c>
      <c r="F8" s="14">
        <v>100</v>
      </c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8</v>
      </c>
      <c r="T8" s="2">
        <v>10</v>
      </c>
      <c r="U8" s="2">
        <v>4.2</v>
      </c>
      <c r="V8" s="19">
        <v>7</v>
      </c>
      <c r="W8" s="2">
        <v>3.2</v>
      </c>
      <c r="X8" s="49">
        <v>1</v>
      </c>
      <c r="Y8" s="43"/>
    </row>
    <row r="9" spans="1:42" x14ac:dyDescent="0.25">
      <c r="A9" s="80" t="s">
        <v>37</v>
      </c>
      <c r="B9" s="8">
        <v>41124</v>
      </c>
      <c r="C9" s="80" t="s">
        <v>73</v>
      </c>
      <c r="D9" s="19">
        <v>3</v>
      </c>
      <c r="E9" s="19">
        <v>7</v>
      </c>
      <c r="F9" s="14">
        <v>100</v>
      </c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4</v>
      </c>
      <c r="T9" s="2">
        <v>6.6</v>
      </c>
      <c r="U9" s="2">
        <v>3</v>
      </c>
      <c r="V9" s="19">
        <v>7</v>
      </c>
      <c r="W9" s="2">
        <v>3</v>
      </c>
      <c r="X9" s="49">
        <v>1</v>
      </c>
      <c r="Y9" s="43"/>
    </row>
    <row r="10" spans="1:42" x14ac:dyDescent="0.25">
      <c r="A10" s="80" t="s">
        <v>38</v>
      </c>
      <c r="B10" s="8">
        <v>41124</v>
      </c>
      <c r="C10" s="80" t="s">
        <v>73</v>
      </c>
      <c r="D10" s="19">
        <v>6</v>
      </c>
      <c r="E10" s="19">
        <v>1</v>
      </c>
      <c r="F10" s="14">
        <v>100</v>
      </c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6</v>
      </c>
      <c r="T10" s="2">
        <v>4</v>
      </c>
      <c r="U10" s="2">
        <v>3.4</v>
      </c>
      <c r="V10" s="19">
        <v>9</v>
      </c>
      <c r="W10" s="2">
        <v>16.399999999999999</v>
      </c>
      <c r="X10" s="49">
        <v>1</v>
      </c>
      <c r="Y10" s="43"/>
    </row>
    <row r="11" spans="1:42" x14ac:dyDescent="0.25">
      <c r="A11" s="80" t="s">
        <v>39</v>
      </c>
      <c r="B11" s="8">
        <v>41125</v>
      </c>
      <c r="C11" s="80" t="s">
        <v>63</v>
      </c>
      <c r="D11" s="19">
        <v>10</v>
      </c>
      <c r="E11" s="19">
        <v>8</v>
      </c>
      <c r="F11" s="14">
        <v>100</v>
      </c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9</v>
      </c>
      <c r="T11" s="2">
        <v>16.399999999999999</v>
      </c>
      <c r="U11" s="2">
        <v>7</v>
      </c>
      <c r="V11" s="19">
        <v>6</v>
      </c>
      <c r="W11" s="2">
        <v>3.9</v>
      </c>
      <c r="X11" s="49">
        <v>1</v>
      </c>
      <c r="Y11" s="43"/>
    </row>
    <row r="12" spans="1:42" x14ac:dyDescent="0.25">
      <c r="A12" s="80" t="s">
        <v>40</v>
      </c>
      <c r="B12" s="8">
        <v>41125</v>
      </c>
      <c r="C12" s="80" t="s">
        <v>73</v>
      </c>
      <c r="D12" s="19">
        <v>1</v>
      </c>
      <c r="E12" s="19">
        <v>5</v>
      </c>
      <c r="F12" s="14">
        <v>100</v>
      </c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0</v>
      </c>
      <c r="Q12" s="19">
        <f t="shared" si="4"/>
        <v>1</v>
      </c>
      <c r="R12" s="6">
        <f t="shared" si="7"/>
        <v>0</v>
      </c>
      <c r="S12" s="19">
        <v>7</v>
      </c>
      <c r="T12" s="2">
        <v>18</v>
      </c>
      <c r="U12" s="2">
        <v>9.4</v>
      </c>
      <c r="V12" s="19">
        <v>2</v>
      </c>
      <c r="W12" s="2">
        <v>11</v>
      </c>
      <c r="X12" s="49">
        <v>1</v>
      </c>
      <c r="Y12" s="43"/>
    </row>
    <row r="13" spans="1:42" x14ac:dyDescent="0.25">
      <c r="A13" s="80" t="s">
        <v>41</v>
      </c>
      <c r="B13" s="8">
        <v>41125</v>
      </c>
      <c r="C13" s="80" t="s">
        <v>73</v>
      </c>
      <c r="D13" s="19">
        <v>4</v>
      </c>
      <c r="E13" s="19">
        <v>6</v>
      </c>
      <c r="F13" s="14">
        <v>100</v>
      </c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0</v>
      </c>
      <c r="Q13" s="19">
        <f t="shared" si="4"/>
        <v>1</v>
      </c>
      <c r="R13" s="6">
        <f t="shared" si="7"/>
        <v>0</v>
      </c>
      <c r="S13" s="19">
        <v>3</v>
      </c>
      <c r="T13" s="2">
        <v>8.1999999999999993</v>
      </c>
      <c r="U13" s="2">
        <v>5</v>
      </c>
      <c r="V13" s="19">
        <v>1</v>
      </c>
      <c r="W13" s="2">
        <v>8.1999999999999993</v>
      </c>
      <c r="X13" s="49">
        <v>1</v>
      </c>
      <c r="Y13" s="43"/>
    </row>
    <row r="14" spans="1:42" x14ac:dyDescent="0.25">
      <c r="A14" s="80" t="s">
        <v>42</v>
      </c>
      <c r="B14" s="8">
        <v>41125</v>
      </c>
      <c r="C14" s="80" t="s">
        <v>73</v>
      </c>
      <c r="D14" s="19">
        <v>8</v>
      </c>
      <c r="E14" s="19">
        <v>1</v>
      </c>
      <c r="F14" s="14">
        <v>100</v>
      </c>
      <c r="H14" s="2">
        <f t="shared" si="0"/>
        <v>260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260</v>
      </c>
      <c r="Q14" s="19">
        <f t="shared" si="4"/>
        <v>1</v>
      </c>
      <c r="R14" s="6">
        <f t="shared" si="7"/>
        <v>1</v>
      </c>
      <c r="S14" s="19">
        <v>1</v>
      </c>
      <c r="T14" s="2">
        <v>5.2</v>
      </c>
      <c r="U14" s="2">
        <v>3.2</v>
      </c>
      <c r="V14" s="19">
        <v>7</v>
      </c>
      <c r="W14" s="2">
        <v>6.2</v>
      </c>
      <c r="X14" s="49">
        <v>1</v>
      </c>
      <c r="Y14" s="43"/>
    </row>
    <row r="15" spans="1:42" x14ac:dyDescent="0.25">
      <c r="A15" s="80" t="s">
        <v>43</v>
      </c>
      <c r="B15" s="8">
        <v>41125</v>
      </c>
      <c r="C15" s="80" t="s">
        <v>73</v>
      </c>
      <c r="D15" s="19">
        <v>9</v>
      </c>
      <c r="E15" s="19">
        <v>9</v>
      </c>
      <c r="F15" s="14">
        <v>100</v>
      </c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1</v>
      </c>
      <c r="T15" s="2">
        <v>9.8000000000000007</v>
      </c>
      <c r="U15" s="2">
        <v>5.2</v>
      </c>
      <c r="V15" s="19">
        <v>3</v>
      </c>
      <c r="W15" s="2">
        <v>6.2</v>
      </c>
      <c r="X15" s="49">
        <v>1</v>
      </c>
      <c r="Y15" s="43"/>
    </row>
    <row r="16" spans="1:42" x14ac:dyDescent="0.25">
      <c r="A16" s="80" t="s">
        <v>44</v>
      </c>
      <c r="B16" s="8">
        <v>41125</v>
      </c>
      <c r="C16" s="80" t="s">
        <v>73</v>
      </c>
      <c r="D16" s="19">
        <v>10</v>
      </c>
      <c r="E16" s="19">
        <v>1</v>
      </c>
      <c r="F16" s="14">
        <v>50</v>
      </c>
      <c r="H16" s="2">
        <f t="shared" si="0"/>
        <v>0</v>
      </c>
      <c r="I16" s="2">
        <f t="shared" si="1"/>
        <v>0</v>
      </c>
      <c r="J16" s="19">
        <v>6</v>
      </c>
      <c r="K16" s="14">
        <v>50</v>
      </c>
      <c r="M16" s="2">
        <f t="shared" si="2"/>
        <v>160</v>
      </c>
      <c r="N16" s="2">
        <f t="shared" si="3"/>
        <v>0</v>
      </c>
      <c r="O16" s="17">
        <f t="shared" si="5"/>
        <v>100</v>
      </c>
      <c r="P16" s="2">
        <f t="shared" si="6"/>
        <v>160</v>
      </c>
      <c r="Q16" s="19">
        <f t="shared" si="4"/>
        <v>1</v>
      </c>
      <c r="R16" s="6">
        <f t="shared" si="7"/>
        <v>1</v>
      </c>
      <c r="S16" s="19">
        <v>6</v>
      </c>
      <c r="T16" s="2">
        <v>6.4</v>
      </c>
      <c r="U16" s="2">
        <v>4.2</v>
      </c>
      <c r="V16" s="19">
        <v>5</v>
      </c>
      <c r="W16" s="2">
        <v>36.4</v>
      </c>
      <c r="X16" s="49">
        <v>1</v>
      </c>
      <c r="Y16" s="43"/>
    </row>
    <row r="17" spans="1:25" x14ac:dyDescent="0.25">
      <c r="A17" s="80" t="s">
        <v>45</v>
      </c>
      <c r="B17" s="8">
        <v>41126</v>
      </c>
      <c r="C17" s="80" t="s">
        <v>73</v>
      </c>
      <c r="D17" s="19">
        <v>1</v>
      </c>
      <c r="E17" s="19">
        <v>1</v>
      </c>
      <c r="F17" s="14">
        <v>100</v>
      </c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0</v>
      </c>
      <c r="Q17" s="19">
        <f t="shared" si="4"/>
        <v>1</v>
      </c>
      <c r="R17" s="6">
        <f t="shared" si="7"/>
        <v>0</v>
      </c>
      <c r="S17" s="19">
        <v>4</v>
      </c>
      <c r="T17" s="2">
        <v>7.4</v>
      </c>
      <c r="U17" s="2">
        <v>4.2</v>
      </c>
      <c r="V17" s="19">
        <v>3</v>
      </c>
      <c r="W17" s="2">
        <v>5.8</v>
      </c>
      <c r="X17" s="49">
        <v>1</v>
      </c>
      <c r="Y17" s="43"/>
    </row>
    <row r="18" spans="1:25" x14ac:dyDescent="0.25">
      <c r="A18" s="80" t="s">
        <v>46</v>
      </c>
      <c r="B18" s="8">
        <v>41126</v>
      </c>
      <c r="C18" s="80" t="s">
        <v>73</v>
      </c>
      <c r="D18" s="19">
        <v>2</v>
      </c>
      <c r="E18" s="19">
        <v>6</v>
      </c>
      <c r="F18" s="14">
        <v>100</v>
      </c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100</v>
      </c>
      <c r="P18" s="2">
        <f t="shared" si="6"/>
        <v>0</v>
      </c>
      <c r="Q18" s="19">
        <f t="shared" si="4"/>
        <v>1</v>
      </c>
      <c r="R18" s="6">
        <f t="shared" si="7"/>
        <v>0</v>
      </c>
      <c r="S18" s="19">
        <v>2</v>
      </c>
      <c r="T18" s="2">
        <v>12.2</v>
      </c>
      <c r="U18" s="2">
        <v>5.4</v>
      </c>
      <c r="V18" s="19">
        <v>5</v>
      </c>
      <c r="W18" s="2">
        <v>5.2</v>
      </c>
      <c r="X18" s="49">
        <v>1</v>
      </c>
      <c r="Y18" s="43"/>
    </row>
    <row r="19" spans="1:25" x14ac:dyDescent="0.25">
      <c r="A19" s="80" t="s">
        <v>47</v>
      </c>
      <c r="B19" s="8"/>
      <c r="C19" s="80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80" t="s">
        <v>48</v>
      </c>
      <c r="B20" s="8"/>
      <c r="C20" s="80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80" t="s">
        <v>49</v>
      </c>
      <c r="B21" s="8"/>
      <c r="C21" s="80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80" t="s">
        <v>50</v>
      </c>
      <c r="B22" s="8"/>
      <c r="C22" s="80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80" t="s">
        <v>51</v>
      </c>
      <c r="B23" s="8"/>
      <c r="C23" s="80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0" t="s">
        <v>52</v>
      </c>
      <c r="B24" s="8"/>
      <c r="C24" s="80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1275</v>
      </c>
      <c r="G26" s="14">
        <f>SUM(G5:G25)</f>
        <v>0</v>
      </c>
      <c r="H26" s="14">
        <f>SUM(H5:H25)</f>
        <v>1730</v>
      </c>
      <c r="I26" s="14">
        <f>SUM(I5:I25)</f>
        <v>0</v>
      </c>
      <c r="K26" s="2">
        <f t="shared" ref="K26:R26" si="8">SUM(K5:K25)</f>
        <v>125</v>
      </c>
      <c r="L26" s="14">
        <f t="shared" si="8"/>
        <v>0</v>
      </c>
      <c r="M26" s="14">
        <f t="shared" si="8"/>
        <v>160</v>
      </c>
      <c r="N26" s="14">
        <f t="shared" si="8"/>
        <v>0</v>
      </c>
      <c r="O26" s="17">
        <f t="shared" si="8"/>
        <v>1400</v>
      </c>
      <c r="P26" s="2">
        <f t="shared" si="8"/>
        <v>1890</v>
      </c>
      <c r="Q26" s="19">
        <f t="shared" si="8"/>
        <v>14</v>
      </c>
      <c r="R26" s="19">
        <f t="shared" si="8"/>
        <v>4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2490</v>
      </c>
      <c r="S28" s="19"/>
      <c r="V28" s="19"/>
    </row>
    <row r="29" spans="1:25" x14ac:dyDescent="0.25">
      <c r="A29" s="28"/>
      <c r="B29" s="27"/>
      <c r="I29" s="78" t="s">
        <v>56</v>
      </c>
      <c r="K29" s="14">
        <f>F26+K26</f>
        <v>1400</v>
      </c>
      <c r="L29" s="14">
        <f>G26+L26</f>
        <v>0</v>
      </c>
      <c r="M29" s="14">
        <f>O26</f>
        <v>1400</v>
      </c>
      <c r="O29" s="21" t="s">
        <v>21</v>
      </c>
      <c r="P29" s="23">
        <f>IF(R26=0,0,R26/Q26)</f>
        <v>0.2857142857142857</v>
      </c>
      <c r="S29" s="19"/>
      <c r="V29" s="19"/>
    </row>
    <row r="30" spans="1:25" x14ac:dyDescent="0.25">
      <c r="I30" s="57" t="s">
        <v>28</v>
      </c>
      <c r="J30" s="58"/>
      <c r="K30" s="59">
        <f>H26+M26</f>
        <v>1890</v>
      </c>
      <c r="L30" s="59">
        <f>I26+N26</f>
        <v>0</v>
      </c>
      <c r="M30" s="59">
        <f>P26</f>
        <v>1890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78" t="s">
        <v>57</v>
      </c>
      <c r="K31" s="14">
        <f>K30-K29</f>
        <v>490</v>
      </c>
      <c r="L31" s="14">
        <f>L30-L29</f>
        <v>0</v>
      </c>
      <c r="M31" s="14">
        <f>M30-M29</f>
        <v>490</v>
      </c>
      <c r="S31" s="19"/>
      <c r="V31" s="19"/>
    </row>
    <row r="32" spans="1:25" x14ac:dyDescent="0.25">
      <c r="I32" s="77" t="s">
        <v>58</v>
      </c>
      <c r="J32" s="60"/>
      <c r="K32" s="61">
        <f>K31/MAX(1,K29)</f>
        <v>0.35</v>
      </c>
      <c r="L32" s="61">
        <f>L31/MAX(1,L29)</f>
        <v>0</v>
      </c>
      <c r="M32" s="61">
        <f>M31/MAX(1,M29)</f>
        <v>0.35</v>
      </c>
      <c r="O32" s="21" t="s">
        <v>65</v>
      </c>
      <c r="P32" s="12">
        <f>P28+P30</f>
        <v>2490</v>
      </c>
      <c r="S32" s="19"/>
      <c r="V32" s="19"/>
    </row>
    <row r="33" spans="2:25" x14ac:dyDescent="0.25">
      <c r="B33" s="8"/>
      <c r="C33" s="80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0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7" priority="3" operator="lessThan">
      <formula>0</formula>
    </cfRule>
  </conditionalFormatting>
  <conditionalFormatting sqref="E6:E24">
    <cfRule type="expression" dxfId="26" priority="2">
      <formula>IF(S6&lt;&gt;"",E6=S6,FALSE)</formula>
    </cfRule>
  </conditionalFormatting>
  <conditionalFormatting sqref="J5">
    <cfRule type="expression" dxfId="25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E1" zoomScaleNormal="100" workbookViewId="0">
      <selection activeCell="B7" sqref="B7"/>
    </sheetView>
  </sheetViews>
  <sheetFormatPr defaultRowHeight="15" x14ac:dyDescent="0.25"/>
  <cols>
    <col min="1" max="1" width="7.7109375" style="86" customWidth="1"/>
    <col min="2" max="2" width="11.140625" style="84" customWidth="1"/>
    <col min="3" max="3" width="7.42578125" style="84" customWidth="1"/>
    <col min="4" max="4" width="7.140625" style="84" customWidth="1"/>
    <col min="5" max="5" width="8" style="8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4" customWidth="1"/>
    <col min="26" max="16384" width="9.140625" style="84"/>
  </cols>
  <sheetData>
    <row r="1" spans="1:42" ht="18.75" x14ac:dyDescent="0.3">
      <c r="A1" s="7" t="s">
        <v>0</v>
      </c>
      <c r="O1" s="24" t="s">
        <v>10</v>
      </c>
      <c r="P1" s="25" t="s">
        <v>85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85" t="s">
        <v>12</v>
      </c>
      <c r="S3" s="116" t="s">
        <v>8</v>
      </c>
      <c r="T3" s="117"/>
      <c r="U3" s="118"/>
      <c r="V3" s="116" t="s">
        <v>25</v>
      </c>
      <c r="W3" s="118"/>
      <c r="X3" s="85" t="s">
        <v>32</v>
      </c>
      <c r="Y3" s="35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85" t="s">
        <v>29</v>
      </c>
      <c r="S4" s="10" t="s">
        <v>14</v>
      </c>
      <c r="T4" s="12" t="s">
        <v>6</v>
      </c>
      <c r="U4" s="12" t="s">
        <v>7</v>
      </c>
      <c r="V4" s="87" t="s">
        <v>14</v>
      </c>
      <c r="W4" s="12" t="s">
        <v>7</v>
      </c>
      <c r="X4" s="85" t="s">
        <v>33</v>
      </c>
      <c r="Y4" s="41" t="s">
        <v>22</v>
      </c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</row>
    <row r="5" spans="1:42" x14ac:dyDescent="0.25">
      <c r="A5" s="86" t="s">
        <v>9</v>
      </c>
      <c r="B5" s="8">
        <v>41124</v>
      </c>
      <c r="C5" s="86" t="s">
        <v>84</v>
      </c>
      <c r="D5" s="19">
        <v>3</v>
      </c>
      <c r="E5" s="19">
        <v>1</v>
      </c>
      <c r="F5" s="14">
        <v>50</v>
      </c>
      <c r="G5" s="14">
        <v>25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3</v>
      </c>
      <c r="K5" s="14">
        <v>25</v>
      </c>
      <c r="M5" s="2">
        <f t="shared" ref="M5:M24" si="2">IF(J5=S5,K5/2*MIN(T5,42),0)*X5</f>
        <v>75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75</v>
      </c>
      <c r="Q5" s="19">
        <f t="shared" ref="Q5:Q24" si="4">IF(B5&gt;1/1/2000,1,0)</f>
        <v>1</v>
      </c>
      <c r="R5" s="6">
        <f>IF(P5&gt;O5,1,0)</f>
        <v>0</v>
      </c>
      <c r="S5" s="19">
        <v>3</v>
      </c>
      <c r="T5" s="2">
        <v>6</v>
      </c>
      <c r="U5" s="2">
        <v>3</v>
      </c>
      <c r="V5" s="19">
        <v>5</v>
      </c>
      <c r="W5" s="2">
        <v>5.2</v>
      </c>
      <c r="X5" s="49">
        <v>1</v>
      </c>
      <c r="Y5" s="43"/>
    </row>
    <row r="6" spans="1:42" x14ac:dyDescent="0.25">
      <c r="A6" s="86" t="s">
        <v>34</v>
      </c>
      <c r="B6" s="8">
        <v>41128</v>
      </c>
      <c r="C6" s="86" t="s">
        <v>102</v>
      </c>
      <c r="D6" s="19">
        <v>6</v>
      </c>
      <c r="E6" s="19">
        <v>12</v>
      </c>
      <c r="F6" s="14">
        <v>40</v>
      </c>
      <c r="G6" s="14">
        <v>60</v>
      </c>
      <c r="H6" s="2">
        <f t="shared" si="0"/>
        <v>164</v>
      </c>
      <c r="I6" s="2">
        <f t="shared" si="1"/>
        <v>150</v>
      </c>
      <c r="J6" s="19">
        <v>3</v>
      </c>
      <c r="K6" s="14">
        <v>20</v>
      </c>
      <c r="M6" s="2">
        <f t="shared" si="2"/>
        <v>0</v>
      </c>
      <c r="N6" s="2">
        <f t="shared" si="3"/>
        <v>0</v>
      </c>
      <c r="O6" s="17">
        <f t="shared" ref="O6:O24" si="5">F6+G6+K6+L6</f>
        <v>120</v>
      </c>
      <c r="P6" s="2">
        <f t="shared" ref="P6:P24" si="6">(H6+I6+M6+N6)</f>
        <v>314</v>
      </c>
      <c r="Q6" s="19">
        <f t="shared" si="4"/>
        <v>1</v>
      </c>
      <c r="R6" s="6">
        <f t="shared" ref="R6:R24" si="7">IF(P6&gt;O6,1,0)</f>
        <v>1</v>
      </c>
      <c r="S6" s="19">
        <v>12</v>
      </c>
      <c r="T6" s="2">
        <v>8.1999999999999993</v>
      </c>
      <c r="U6" s="2">
        <v>5</v>
      </c>
      <c r="V6" s="19">
        <v>11</v>
      </c>
      <c r="W6" s="2">
        <v>59.8</v>
      </c>
      <c r="X6" s="49">
        <v>1</v>
      </c>
      <c r="Y6" s="43"/>
    </row>
    <row r="7" spans="1:42" x14ac:dyDescent="0.25">
      <c r="A7" s="86" t="s">
        <v>35</v>
      </c>
      <c r="B7" s="8"/>
      <c r="C7" s="86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86" t="s">
        <v>36</v>
      </c>
      <c r="B8" s="8"/>
      <c r="C8" s="86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86" t="s">
        <v>37</v>
      </c>
      <c r="B9" s="8"/>
      <c r="C9" s="86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86" t="s">
        <v>38</v>
      </c>
      <c r="B10" s="8"/>
      <c r="C10" s="86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86" t="s">
        <v>39</v>
      </c>
      <c r="B11" s="8"/>
      <c r="C11" s="86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86" t="s">
        <v>40</v>
      </c>
      <c r="B12" s="8"/>
      <c r="C12" s="86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86" t="s">
        <v>41</v>
      </c>
      <c r="B13" s="8"/>
      <c r="C13" s="86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86" t="s">
        <v>42</v>
      </c>
      <c r="B14" s="8"/>
      <c r="C14" s="86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86" t="s">
        <v>43</v>
      </c>
      <c r="B15" s="8"/>
      <c r="C15" s="86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86" t="s">
        <v>44</v>
      </c>
      <c r="B16" s="8"/>
      <c r="C16" s="86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86" t="s">
        <v>45</v>
      </c>
      <c r="B17" s="8"/>
      <c r="C17" s="86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86" t="s">
        <v>46</v>
      </c>
      <c r="B18" s="8"/>
      <c r="C18" s="86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86" t="s">
        <v>47</v>
      </c>
      <c r="B19" s="8"/>
      <c r="C19" s="86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86" t="s">
        <v>48</v>
      </c>
      <c r="B20" s="8"/>
      <c r="C20" s="86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86" t="s">
        <v>49</v>
      </c>
      <c r="B21" s="8"/>
      <c r="C21" s="86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86" t="s">
        <v>50</v>
      </c>
      <c r="B22" s="8"/>
      <c r="C22" s="86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86" t="s">
        <v>51</v>
      </c>
      <c r="B23" s="8"/>
      <c r="C23" s="86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6" t="s">
        <v>52</v>
      </c>
      <c r="B24" s="8"/>
      <c r="C24" s="86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90</v>
      </c>
      <c r="G26" s="14">
        <f>SUM(G5:G25)</f>
        <v>85</v>
      </c>
      <c r="H26" s="14">
        <f>SUM(H5:H25)</f>
        <v>164</v>
      </c>
      <c r="I26" s="14">
        <f>SUM(I5:I25)</f>
        <v>150</v>
      </c>
      <c r="K26" s="2">
        <f t="shared" ref="K26:R26" si="8">SUM(K5:K25)</f>
        <v>45</v>
      </c>
      <c r="L26" s="14">
        <f t="shared" si="8"/>
        <v>0</v>
      </c>
      <c r="M26" s="14">
        <f t="shared" si="8"/>
        <v>75</v>
      </c>
      <c r="N26" s="14">
        <f t="shared" si="8"/>
        <v>0</v>
      </c>
      <c r="O26" s="17">
        <f t="shared" si="8"/>
        <v>220</v>
      </c>
      <c r="P26" s="2">
        <f t="shared" si="8"/>
        <v>389</v>
      </c>
      <c r="Q26" s="19">
        <f t="shared" si="8"/>
        <v>2</v>
      </c>
      <c r="R26" s="19">
        <f t="shared" si="8"/>
        <v>1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2169</v>
      </c>
      <c r="S28" s="19"/>
      <c r="V28" s="19"/>
    </row>
    <row r="29" spans="1:25" x14ac:dyDescent="0.25">
      <c r="A29" s="28"/>
      <c r="B29" s="27"/>
      <c r="I29" s="84" t="s">
        <v>56</v>
      </c>
      <c r="K29" s="14">
        <f>F26+K26</f>
        <v>135</v>
      </c>
      <c r="L29" s="14">
        <f>G26+L26</f>
        <v>85</v>
      </c>
      <c r="M29" s="14">
        <f>O26</f>
        <v>220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239</v>
      </c>
      <c r="L30" s="59">
        <f>I26+N26</f>
        <v>150</v>
      </c>
      <c r="M30" s="59">
        <f>P26</f>
        <v>389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84" t="s">
        <v>57</v>
      </c>
      <c r="K31" s="14">
        <f>K30-K29</f>
        <v>104</v>
      </c>
      <c r="L31" s="14">
        <f>L30-L29</f>
        <v>65</v>
      </c>
      <c r="M31" s="14">
        <f>M30-M29</f>
        <v>169</v>
      </c>
      <c r="S31" s="19"/>
      <c r="V31" s="19"/>
    </row>
    <row r="32" spans="1:25" x14ac:dyDescent="0.25">
      <c r="I32" s="83" t="s">
        <v>58</v>
      </c>
      <c r="J32" s="60"/>
      <c r="K32" s="61">
        <f>K31/MAX(1,K29)</f>
        <v>0.77037037037037037</v>
      </c>
      <c r="L32" s="61">
        <f>L31/MAX(1,L29)</f>
        <v>0.76470588235294112</v>
      </c>
      <c r="M32" s="61">
        <f>M31/MAX(1,M29)</f>
        <v>0.76818181818181819</v>
      </c>
      <c r="O32" s="21" t="s">
        <v>65</v>
      </c>
      <c r="P32" s="12">
        <f>P28+P30</f>
        <v>2169</v>
      </c>
      <c r="S32" s="19"/>
      <c r="V32" s="19"/>
    </row>
    <row r="33" spans="2:25" x14ac:dyDescent="0.25">
      <c r="B33" s="8"/>
      <c r="C33" s="86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6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6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4" priority="3" operator="lessThan">
      <formula>0</formula>
    </cfRule>
  </conditionalFormatting>
  <conditionalFormatting sqref="E6:E24">
    <cfRule type="expression" dxfId="23" priority="2">
      <formula>IF(S6&lt;&gt;"",E6=S6,FALSE)</formula>
    </cfRule>
  </conditionalFormatting>
  <conditionalFormatting sqref="J5">
    <cfRule type="expression" dxfId="22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B1" zoomScaleNormal="100" workbookViewId="0">
      <selection activeCell="W9" sqref="W9"/>
    </sheetView>
  </sheetViews>
  <sheetFormatPr defaultRowHeight="15" x14ac:dyDescent="0.25"/>
  <cols>
    <col min="1" max="1" width="7.7109375" style="91" customWidth="1"/>
    <col min="2" max="2" width="11.140625" style="89" customWidth="1"/>
    <col min="3" max="3" width="7.42578125" style="89" customWidth="1"/>
    <col min="4" max="4" width="7.140625" style="89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9" customWidth="1"/>
    <col min="26" max="16384" width="9.140625" style="89"/>
  </cols>
  <sheetData>
    <row r="1" spans="1:42" ht="18.75" x14ac:dyDescent="0.3">
      <c r="A1" s="7" t="s">
        <v>0</v>
      </c>
      <c r="O1" s="24" t="s">
        <v>10</v>
      </c>
      <c r="P1" s="25" t="s">
        <v>86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90" t="s">
        <v>12</v>
      </c>
      <c r="S3" s="116" t="s">
        <v>8</v>
      </c>
      <c r="T3" s="117"/>
      <c r="U3" s="118"/>
      <c r="V3" s="116" t="s">
        <v>25</v>
      </c>
      <c r="W3" s="118"/>
      <c r="X3" s="90" t="s">
        <v>32</v>
      </c>
      <c r="Y3" s="35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41" t="s">
        <v>22</v>
      </c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</row>
    <row r="5" spans="1:42" x14ac:dyDescent="0.25">
      <c r="A5" s="91" t="s">
        <v>9</v>
      </c>
      <c r="B5" s="8">
        <v>41124</v>
      </c>
      <c r="C5" s="91" t="s">
        <v>63</v>
      </c>
      <c r="D5" s="19">
        <v>1</v>
      </c>
      <c r="E5" s="19">
        <v>5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1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6</v>
      </c>
      <c r="T5" s="2">
        <v>7.4</v>
      </c>
      <c r="U5" s="2">
        <v>3.8</v>
      </c>
      <c r="V5" s="19">
        <v>1</v>
      </c>
      <c r="W5" s="2">
        <v>3.4</v>
      </c>
      <c r="X5" s="49">
        <v>1</v>
      </c>
      <c r="Y5" s="43"/>
    </row>
    <row r="6" spans="1:42" x14ac:dyDescent="0.25">
      <c r="A6" s="91" t="s">
        <v>34</v>
      </c>
      <c r="B6" s="8">
        <v>41127</v>
      </c>
      <c r="C6" s="91" t="s">
        <v>63</v>
      </c>
      <c r="D6" s="19">
        <v>10</v>
      </c>
      <c r="E6" s="19">
        <v>7</v>
      </c>
      <c r="F6" s="14">
        <v>60</v>
      </c>
      <c r="H6" s="2">
        <f t="shared" si="0"/>
        <v>0</v>
      </c>
      <c r="I6" s="2">
        <f t="shared" si="1"/>
        <v>0</v>
      </c>
      <c r="J6" s="19">
        <v>10</v>
      </c>
      <c r="K6" s="14">
        <v>40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13</v>
      </c>
      <c r="T6" s="2">
        <v>8.4</v>
      </c>
      <c r="U6" s="2">
        <v>5.2</v>
      </c>
      <c r="V6" s="19">
        <v>4</v>
      </c>
      <c r="W6" s="2">
        <v>5</v>
      </c>
      <c r="X6" s="49">
        <v>1</v>
      </c>
      <c r="Y6" s="43"/>
    </row>
    <row r="7" spans="1:42" x14ac:dyDescent="0.25">
      <c r="A7" s="91" t="s">
        <v>35</v>
      </c>
      <c r="B7" s="8">
        <v>41128</v>
      </c>
      <c r="C7" s="91" t="s">
        <v>84</v>
      </c>
      <c r="D7" s="19">
        <v>2</v>
      </c>
      <c r="E7" s="19">
        <v>1</v>
      </c>
      <c r="F7" s="14">
        <v>100</v>
      </c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3</v>
      </c>
      <c r="T7" s="2">
        <v>3.6</v>
      </c>
      <c r="U7" s="2">
        <v>2.8</v>
      </c>
      <c r="V7" s="19">
        <v>1</v>
      </c>
      <c r="W7" s="2">
        <v>7.2</v>
      </c>
      <c r="X7" s="49">
        <v>1</v>
      </c>
      <c r="Y7" s="43"/>
    </row>
    <row r="8" spans="1:42" x14ac:dyDescent="0.25">
      <c r="A8" s="91" t="s">
        <v>36</v>
      </c>
      <c r="B8" s="8">
        <v>41128</v>
      </c>
      <c r="C8" s="91" t="s">
        <v>84</v>
      </c>
      <c r="D8" s="19">
        <v>3</v>
      </c>
      <c r="E8" s="19">
        <v>6</v>
      </c>
      <c r="F8" s="14">
        <v>60</v>
      </c>
      <c r="H8" s="2">
        <f t="shared" si="0"/>
        <v>0</v>
      </c>
      <c r="I8" s="2">
        <f t="shared" si="1"/>
        <v>0</v>
      </c>
      <c r="J8" s="19">
        <v>3</v>
      </c>
      <c r="K8" s="14">
        <v>40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4</v>
      </c>
      <c r="T8" s="2">
        <v>7</v>
      </c>
      <c r="U8" s="2">
        <v>5.4</v>
      </c>
      <c r="V8" s="19">
        <v>7</v>
      </c>
      <c r="W8" s="2">
        <v>6.2</v>
      </c>
      <c r="X8" s="49">
        <v>1</v>
      </c>
      <c r="Y8" s="43"/>
    </row>
    <row r="9" spans="1:42" x14ac:dyDescent="0.25">
      <c r="A9" s="91" t="s">
        <v>37</v>
      </c>
      <c r="B9" s="8"/>
      <c r="C9" s="9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91" t="s">
        <v>38</v>
      </c>
      <c r="B10" s="8"/>
      <c r="C10" s="9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91" t="s">
        <v>39</v>
      </c>
      <c r="B11" s="8"/>
      <c r="C11" s="9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91" t="s">
        <v>40</v>
      </c>
      <c r="B12" s="8"/>
      <c r="C12" s="9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91" t="s">
        <v>41</v>
      </c>
      <c r="B13" s="8"/>
      <c r="C13" s="9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91" t="s">
        <v>42</v>
      </c>
      <c r="B14" s="8"/>
      <c r="C14" s="9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91" t="s">
        <v>43</v>
      </c>
      <c r="B15" s="8"/>
      <c r="C15" s="9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91" t="s">
        <v>44</v>
      </c>
      <c r="B16" s="8"/>
      <c r="C16" s="9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91" t="s">
        <v>45</v>
      </c>
      <c r="B17" s="8"/>
      <c r="C17" s="9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91" t="s">
        <v>46</v>
      </c>
      <c r="B18" s="8"/>
      <c r="C18" s="9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91" t="s">
        <v>47</v>
      </c>
      <c r="B19" s="8"/>
      <c r="C19" s="9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1" t="s">
        <v>48</v>
      </c>
      <c r="B20" s="8"/>
      <c r="C20" s="9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1" t="s">
        <v>49</v>
      </c>
      <c r="B21" s="8"/>
      <c r="C21" s="9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1" t="s">
        <v>50</v>
      </c>
      <c r="B22" s="8"/>
      <c r="C22" s="9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1" t="s">
        <v>51</v>
      </c>
      <c r="B23" s="8"/>
      <c r="C23" s="9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1" t="s">
        <v>52</v>
      </c>
      <c r="B24" s="8"/>
      <c r="C24" s="9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280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8">SUM(K5:K25)</f>
        <v>120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400</v>
      </c>
      <c r="P26" s="2">
        <f t="shared" si="8"/>
        <v>0</v>
      </c>
      <c r="Q26" s="19">
        <f t="shared" si="8"/>
        <v>4</v>
      </c>
      <c r="R26" s="19">
        <f t="shared" si="8"/>
        <v>0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1600</v>
      </c>
      <c r="S28" s="19"/>
      <c r="V28" s="19"/>
    </row>
    <row r="29" spans="1:25" x14ac:dyDescent="0.25">
      <c r="A29" s="28"/>
      <c r="B29" s="27"/>
      <c r="I29" s="89" t="s">
        <v>56</v>
      </c>
      <c r="K29" s="14">
        <f>F26+K26</f>
        <v>400</v>
      </c>
      <c r="L29" s="14">
        <f>G26+L26</f>
        <v>0</v>
      </c>
      <c r="M29" s="14">
        <f>O26</f>
        <v>400</v>
      </c>
      <c r="O29" s="21" t="s">
        <v>21</v>
      </c>
      <c r="P29" s="23">
        <f>IF(R26=0,0,R26/Q26)</f>
        <v>0</v>
      </c>
      <c r="S29" s="19"/>
      <c r="V29" s="19"/>
    </row>
    <row r="30" spans="1:25" x14ac:dyDescent="0.25">
      <c r="I30" s="57" t="s">
        <v>28</v>
      </c>
      <c r="J30" s="58"/>
      <c r="K30" s="59">
        <f>H26+M26</f>
        <v>0</v>
      </c>
      <c r="L30" s="59">
        <f>I26+N26</f>
        <v>0</v>
      </c>
      <c r="M30" s="59">
        <f>P26</f>
        <v>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89" t="s">
        <v>57</v>
      </c>
      <c r="K31" s="14">
        <f>K30-K29</f>
        <v>-400</v>
      </c>
      <c r="L31" s="14">
        <f>L30-L29</f>
        <v>0</v>
      </c>
      <c r="M31" s="14">
        <f>M30-M29</f>
        <v>-400</v>
      </c>
      <c r="S31" s="19"/>
      <c r="V31" s="19"/>
    </row>
    <row r="32" spans="1:25" x14ac:dyDescent="0.25">
      <c r="I32" s="88" t="s">
        <v>58</v>
      </c>
      <c r="J32" s="60"/>
      <c r="K32" s="61">
        <f>K31/MAX(1,K29)</f>
        <v>-1</v>
      </c>
      <c r="L32" s="61">
        <f>L31/MAX(1,L29)</f>
        <v>0</v>
      </c>
      <c r="M32" s="61">
        <f>M31/MAX(1,M29)</f>
        <v>-1</v>
      </c>
      <c r="O32" s="21" t="s">
        <v>65</v>
      </c>
      <c r="P32" s="12">
        <f>P28+P30</f>
        <v>1600</v>
      </c>
      <c r="S32" s="19"/>
      <c r="V32" s="19"/>
    </row>
    <row r="33" spans="2:25" x14ac:dyDescent="0.25">
      <c r="B33" s="8"/>
      <c r="C33" s="91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1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1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1" priority="3" operator="lessThan">
      <formula>0</formula>
    </cfRule>
  </conditionalFormatting>
  <conditionalFormatting sqref="E6:E24">
    <cfRule type="expression" dxfId="20" priority="2">
      <formula>IF(S6&lt;&gt;"",E6=S6,FALSE)</formula>
    </cfRule>
  </conditionalFormatting>
  <conditionalFormatting sqref="J5">
    <cfRule type="expression" dxfId="19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9" sqref="W19"/>
    </sheetView>
  </sheetViews>
  <sheetFormatPr defaultRowHeight="15" x14ac:dyDescent="0.25"/>
  <cols>
    <col min="1" max="1" width="7.7109375" style="91" customWidth="1"/>
    <col min="2" max="2" width="11.140625" style="89" customWidth="1"/>
    <col min="3" max="3" width="7.42578125" style="89" customWidth="1"/>
    <col min="4" max="4" width="7.140625" style="89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9" customWidth="1"/>
    <col min="26" max="16384" width="9.140625" style="89"/>
  </cols>
  <sheetData>
    <row r="1" spans="1:42" ht="18.75" x14ac:dyDescent="0.3">
      <c r="A1" s="7" t="s">
        <v>0</v>
      </c>
      <c r="O1" s="24" t="s">
        <v>10</v>
      </c>
      <c r="P1" s="25" t="s">
        <v>87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90" t="s">
        <v>12</v>
      </c>
      <c r="S3" s="116" t="s">
        <v>8</v>
      </c>
      <c r="T3" s="117"/>
      <c r="U3" s="118"/>
      <c r="V3" s="116" t="s">
        <v>25</v>
      </c>
      <c r="W3" s="118"/>
      <c r="X3" s="90" t="s">
        <v>32</v>
      </c>
      <c r="Y3" s="35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41" t="s">
        <v>22</v>
      </c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</row>
    <row r="5" spans="1:42" x14ac:dyDescent="0.25">
      <c r="A5" s="91" t="s">
        <v>9</v>
      </c>
      <c r="B5" s="8">
        <v>41124</v>
      </c>
      <c r="C5" s="91" t="s">
        <v>63</v>
      </c>
      <c r="D5" s="19">
        <v>1</v>
      </c>
      <c r="E5" s="19">
        <v>1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6</v>
      </c>
      <c r="T5" s="2">
        <v>7.4</v>
      </c>
      <c r="U5" s="2">
        <v>3.8</v>
      </c>
      <c r="V5" s="19">
        <v>1</v>
      </c>
      <c r="W5" s="2">
        <v>3.8</v>
      </c>
      <c r="X5" s="49">
        <v>1</v>
      </c>
      <c r="Y5" s="43"/>
    </row>
    <row r="6" spans="1:42" x14ac:dyDescent="0.25">
      <c r="A6" s="91" t="s">
        <v>34</v>
      </c>
      <c r="B6" s="8">
        <v>41124</v>
      </c>
      <c r="C6" s="91" t="s">
        <v>63</v>
      </c>
      <c r="D6" s="19">
        <v>9</v>
      </c>
      <c r="E6" s="19">
        <v>7</v>
      </c>
      <c r="F6" s="14">
        <v>100</v>
      </c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3</v>
      </c>
      <c r="T6" s="2">
        <v>8.5</v>
      </c>
      <c r="U6" s="2">
        <v>4.5</v>
      </c>
      <c r="V6" s="19">
        <v>1</v>
      </c>
      <c r="W6" s="2">
        <v>6.6</v>
      </c>
      <c r="X6" s="49">
        <v>1</v>
      </c>
      <c r="Y6" s="43"/>
    </row>
    <row r="7" spans="1:42" x14ac:dyDescent="0.25">
      <c r="A7" s="91" t="s">
        <v>35</v>
      </c>
      <c r="B7" s="8">
        <v>41125</v>
      </c>
      <c r="C7" s="91" t="s">
        <v>92</v>
      </c>
      <c r="D7" s="19">
        <v>1</v>
      </c>
      <c r="E7" s="19">
        <v>2</v>
      </c>
      <c r="F7" s="14">
        <v>50</v>
      </c>
      <c r="H7" s="2">
        <f t="shared" si="0"/>
        <v>254.99999999999997</v>
      </c>
      <c r="I7" s="2">
        <f t="shared" si="1"/>
        <v>0</v>
      </c>
      <c r="J7" s="19">
        <v>6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254.99999999999997</v>
      </c>
      <c r="Q7" s="19">
        <f t="shared" si="4"/>
        <v>1</v>
      </c>
      <c r="R7" s="6">
        <f t="shared" si="7"/>
        <v>1</v>
      </c>
      <c r="S7" s="19">
        <v>2</v>
      </c>
      <c r="T7" s="2">
        <v>10.199999999999999</v>
      </c>
      <c r="U7" s="2">
        <v>3.6</v>
      </c>
      <c r="V7" s="19">
        <v>1</v>
      </c>
      <c r="W7" s="2">
        <v>2.4</v>
      </c>
      <c r="X7" s="49">
        <v>1</v>
      </c>
      <c r="Y7" s="43"/>
    </row>
    <row r="8" spans="1:42" x14ac:dyDescent="0.25">
      <c r="A8" s="91" t="s">
        <v>36</v>
      </c>
      <c r="B8" s="8">
        <v>41125</v>
      </c>
      <c r="C8" s="91" t="s">
        <v>93</v>
      </c>
      <c r="D8" s="19">
        <v>10</v>
      </c>
      <c r="E8" s="19">
        <v>3</v>
      </c>
      <c r="F8" s="14">
        <v>50</v>
      </c>
      <c r="H8" s="2">
        <f t="shared" si="0"/>
        <v>0</v>
      </c>
      <c r="I8" s="2">
        <f t="shared" si="1"/>
        <v>0</v>
      </c>
      <c r="J8" s="19">
        <v>6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8</v>
      </c>
      <c r="T8" s="2">
        <v>14</v>
      </c>
      <c r="U8" s="2">
        <v>6</v>
      </c>
      <c r="V8" s="19">
        <v>2</v>
      </c>
      <c r="W8" s="2">
        <v>17</v>
      </c>
      <c r="X8" s="49">
        <v>1</v>
      </c>
      <c r="Y8" s="43"/>
    </row>
    <row r="9" spans="1:42" x14ac:dyDescent="0.25">
      <c r="A9" s="91" t="s">
        <v>37</v>
      </c>
      <c r="B9" s="8">
        <v>41126</v>
      </c>
      <c r="C9" s="91" t="s">
        <v>96</v>
      </c>
      <c r="D9" s="19">
        <v>4</v>
      </c>
      <c r="E9" s="19">
        <v>7</v>
      </c>
      <c r="F9" s="14">
        <v>50</v>
      </c>
      <c r="H9" s="2">
        <f t="shared" si="0"/>
        <v>0</v>
      </c>
      <c r="I9" s="2">
        <f t="shared" si="1"/>
        <v>0</v>
      </c>
      <c r="J9" s="19">
        <v>5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4</v>
      </c>
      <c r="T9" s="2">
        <v>11.8</v>
      </c>
      <c r="U9" s="2">
        <v>6.6</v>
      </c>
      <c r="V9" s="19">
        <v>1</v>
      </c>
      <c r="W9" s="2">
        <v>4.5999999999999996</v>
      </c>
      <c r="X9" s="49">
        <v>1</v>
      </c>
      <c r="Y9" s="43"/>
    </row>
    <row r="10" spans="1:42" x14ac:dyDescent="0.25">
      <c r="A10" s="91" t="s">
        <v>38</v>
      </c>
      <c r="B10" s="8">
        <v>41126</v>
      </c>
      <c r="C10" s="91" t="s">
        <v>96</v>
      </c>
      <c r="D10" s="19">
        <v>5</v>
      </c>
      <c r="E10" s="19">
        <v>7</v>
      </c>
      <c r="F10" s="14">
        <v>50</v>
      </c>
      <c r="H10" s="2">
        <f t="shared" si="0"/>
        <v>0</v>
      </c>
      <c r="I10" s="2">
        <f t="shared" si="1"/>
        <v>0</v>
      </c>
      <c r="J10" s="19">
        <v>8</v>
      </c>
      <c r="K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3</v>
      </c>
      <c r="T10" s="2">
        <v>11</v>
      </c>
      <c r="U10" s="2">
        <v>5.2</v>
      </c>
      <c r="V10" s="19">
        <v>4</v>
      </c>
      <c r="W10" s="2">
        <v>3.4</v>
      </c>
      <c r="X10" s="49">
        <v>1</v>
      </c>
      <c r="Y10" s="43"/>
    </row>
    <row r="11" spans="1:42" x14ac:dyDescent="0.25">
      <c r="A11" s="91" t="s">
        <v>39</v>
      </c>
      <c r="B11" s="8">
        <v>41126</v>
      </c>
      <c r="C11" s="91" t="s">
        <v>96</v>
      </c>
      <c r="D11" s="19">
        <v>8</v>
      </c>
      <c r="E11" s="19">
        <v>1</v>
      </c>
      <c r="F11" s="14">
        <v>50</v>
      </c>
      <c r="H11" s="2">
        <f t="shared" si="0"/>
        <v>0</v>
      </c>
      <c r="I11" s="2">
        <f t="shared" si="1"/>
        <v>0</v>
      </c>
      <c r="J11" s="19">
        <v>3</v>
      </c>
      <c r="K11" s="14">
        <v>50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7</v>
      </c>
      <c r="T11" s="2">
        <v>8</v>
      </c>
      <c r="U11" s="2">
        <v>4.5999999999999996</v>
      </c>
      <c r="V11" s="19">
        <v>4</v>
      </c>
      <c r="W11" s="2">
        <v>5.4</v>
      </c>
      <c r="X11" s="49">
        <v>1</v>
      </c>
      <c r="Y11" s="43"/>
    </row>
    <row r="12" spans="1:42" x14ac:dyDescent="0.25">
      <c r="A12" s="91" t="s">
        <v>40</v>
      </c>
      <c r="B12" s="8">
        <v>41127</v>
      </c>
      <c r="C12" s="91" t="s">
        <v>100</v>
      </c>
      <c r="D12" s="19">
        <v>2</v>
      </c>
      <c r="E12" s="19">
        <v>7</v>
      </c>
      <c r="F12" s="14">
        <v>50</v>
      </c>
      <c r="H12" s="2">
        <f t="shared" si="0"/>
        <v>0</v>
      </c>
      <c r="I12" s="2">
        <f t="shared" si="1"/>
        <v>0</v>
      </c>
      <c r="J12" s="19">
        <v>2</v>
      </c>
      <c r="K12" s="14">
        <v>50</v>
      </c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0</v>
      </c>
      <c r="Q12" s="19">
        <f t="shared" si="4"/>
        <v>1</v>
      </c>
      <c r="R12" s="6">
        <f t="shared" si="7"/>
        <v>0</v>
      </c>
      <c r="S12" s="19">
        <v>6</v>
      </c>
      <c r="T12" s="2">
        <v>3.8</v>
      </c>
      <c r="U12" s="2">
        <v>2.4</v>
      </c>
      <c r="V12" s="19">
        <v>1</v>
      </c>
      <c r="W12" s="2">
        <v>2.4</v>
      </c>
      <c r="X12" s="49">
        <v>1</v>
      </c>
      <c r="Y12" s="43"/>
    </row>
    <row r="13" spans="1:42" x14ac:dyDescent="0.25">
      <c r="A13" s="91" t="s">
        <v>41</v>
      </c>
      <c r="B13" s="8">
        <v>41127</v>
      </c>
      <c r="C13" s="91" t="s">
        <v>100</v>
      </c>
      <c r="D13" s="19">
        <v>8</v>
      </c>
      <c r="E13" s="19">
        <v>5</v>
      </c>
      <c r="F13" s="14">
        <v>100</v>
      </c>
      <c r="H13" s="2">
        <f t="shared" si="0"/>
        <v>170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170</v>
      </c>
      <c r="Q13" s="19">
        <f t="shared" si="4"/>
        <v>1</v>
      </c>
      <c r="R13" s="6">
        <f t="shared" si="7"/>
        <v>1</v>
      </c>
      <c r="S13" s="19">
        <v>5</v>
      </c>
      <c r="T13" s="2">
        <v>3.4</v>
      </c>
      <c r="U13" s="2">
        <v>2.2000000000000002</v>
      </c>
      <c r="V13" s="19">
        <v>2</v>
      </c>
      <c r="W13" s="2">
        <v>2.8</v>
      </c>
      <c r="X13" s="49">
        <v>1</v>
      </c>
      <c r="Y13" s="43"/>
    </row>
    <row r="14" spans="1:42" x14ac:dyDescent="0.25">
      <c r="A14" s="91" t="s">
        <v>42</v>
      </c>
      <c r="B14" s="8">
        <v>41127</v>
      </c>
      <c r="C14" s="91" t="s">
        <v>100</v>
      </c>
      <c r="D14" s="19">
        <v>5</v>
      </c>
      <c r="E14" s="19">
        <v>8</v>
      </c>
      <c r="F14" s="14">
        <v>100</v>
      </c>
      <c r="H14" s="2">
        <f t="shared" si="0"/>
        <v>210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210</v>
      </c>
      <c r="Q14" s="19">
        <f t="shared" si="4"/>
        <v>1</v>
      </c>
      <c r="R14" s="6">
        <f t="shared" si="7"/>
        <v>1</v>
      </c>
      <c r="S14" s="19">
        <v>8</v>
      </c>
      <c r="T14" s="2">
        <v>4.2</v>
      </c>
      <c r="U14" s="2">
        <v>2.4</v>
      </c>
      <c r="V14" s="19">
        <v>2</v>
      </c>
      <c r="W14" s="2">
        <v>2.8</v>
      </c>
      <c r="X14" s="49">
        <v>1</v>
      </c>
      <c r="Y14" s="43"/>
    </row>
    <row r="15" spans="1:42" x14ac:dyDescent="0.25">
      <c r="A15" s="91" t="s">
        <v>43</v>
      </c>
      <c r="B15" s="8">
        <v>41127</v>
      </c>
      <c r="C15" s="91" t="s">
        <v>100</v>
      </c>
      <c r="D15" s="19">
        <v>6</v>
      </c>
      <c r="E15" s="19">
        <v>6</v>
      </c>
      <c r="F15" s="14">
        <v>100</v>
      </c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7</v>
      </c>
      <c r="T15" s="2">
        <v>19.2</v>
      </c>
      <c r="U15" s="2">
        <v>4.8</v>
      </c>
      <c r="V15" s="19">
        <v>6</v>
      </c>
      <c r="W15" s="2">
        <v>2.8</v>
      </c>
      <c r="X15" s="49">
        <v>1</v>
      </c>
      <c r="Y15" s="43"/>
    </row>
    <row r="16" spans="1:42" x14ac:dyDescent="0.25">
      <c r="A16" s="91" t="s">
        <v>44</v>
      </c>
      <c r="B16" s="8">
        <v>41127</v>
      </c>
      <c r="C16" s="91" t="s">
        <v>100</v>
      </c>
      <c r="D16" s="19">
        <v>7</v>
      </c>
      <c r="E16" s="19">
        <v>2</v>
      </c>
      <c r="F16" s="14">
        <v>100</v>
      </c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100</v>
      </c>
      <c r="P16" s="2">
        <f t="shared" si="6"/>
        <v>0</v>
      </c>
      <c r="Q16" s="19">
        <f t="shared" si="4"/>
        <v>1</v>
      </c>
      <c r="R16" s="6">
        <f t="shared" si="7"/>
        <v>0</v>
      </c>
      <c r="S16" s="19">
        <v>5</v>
      </c>
      <c r="T16" s="2">
        <v>35.6</v>
      </c>
      <c r="U16" s="2">
        <v>9</v>
      </c>
      <c r="V16" s="19">
        <v>2</v>
      </c>
      <c r="W16" s="2">
        <v>6.6</v>
      </c>
      <c r="X16" s="49">
        <v>1</v>
      </c>
      <c r="Y16" s="43"/>
    </row>
    <row r="17" spans="1:25" x14ac:dyDescent="0.25">
      <c r="A17" s="91" t="s">
        <v>45</v>
      </c>
      <c r="B17" s="8">
        <v>41128</v>
      </c>
      <c r="C17" s="91" t="s">
        <v>105</v>
      </c>
      <c r="D17" s="19">
        <v>1</v>
      </c>
      <c r="E17" s="19">
        <v>5</v>
      </c>
      <c r="F17" s="14">
        <v>100</v>
      </c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0</v>
      </c>
      <c r="Q17" s="19">
        <f t="shared" si="4"/>
        <v>1</v>
      </c>
      <c r="R17" s="6">
        <f t="shared" si="7"/>
        <v>0</v>
      </c>
      <c r="S17" s="19">
        <v>1</v>
      </c>
      <c r="T17" s="2">
        <v>12.8</v>
      </c>
      <c r="U17" s="2">
        <v>4.8</v>
      </c>
      <c r="V17" s="19">
        <v>6</v>
      </c>
      <c r="W17" s="2">
        <v>3.8</v>
      </c>
      <c r="X17" s="49">
        <v>1</v>
      </c>
      <c r="Y17" s="43"/>
    </row>
    <row r="18" spans="1:25" x14ac:dyDescent="0.25">
      <c r="A18" s="91" t="s">
        <v>46</v>
      </c>
      <c r="B18" s="8">
        <v>41128</v>
      </c>
      <c r="C18" s="91" t="s">
        <v>105</v>
      </c>
      <c r="D18" s="19">
        <v>2</v>
      </c>
      <c r="E18" s="19">
        <v>3</v>
      </c>
      <c r="F18" s="14">
        <v>60</v>
      </c>
      <c r="H18" s="2">
        <f t="shared" si="0"/>
        <v>0</v>
      </c>
      <c r="I18" s="2">
        <f t="shared" si="1"/>
        <v>0</v>
      </c>
      <c r="J18" s="19">
        <v>2</v>
      </c>
      <c r="K18" s="14">
        <v>40</v>
      </c>
      <c r="M18" s="2">
        <f t="shared" si="2"/>
        <v>0</v>
      </c>
      <c r="N18" s="2">
        <f t="shared" si="3"/>
        <v>0</v>
      </c>
      <c r="O18" s="17">
        <f t="shared" si="5"/>
        <v>100</v>
      </c>
      <c r="P18" s="2">
        <f t="shared" si="6"/>
        <v>0</v>
      </c>
      <c r="Q18" s="19">
        <f t="shared" si="4"/>
        <v>1</v>
      </c>
      <c r="R18" s="6">
        <f t="shared" si="7"/>
        <v>0</v>
      </c>
      <c r="S18" s="19">
        <v>5</v>
      </c>
      <c r="T18" s="2">
        <v>3.4</v>
      </c>
      <c r="U18" s="2">
        <v>2.4</v>
      </c>
      <c r="V18" s="19">
        <v>3</v>
      </c>
      <c r="W18" s="2">
        <v>2.6</v>
      </c>
      <c r="X18" s="49">
        <v>1</v>
      </c>
      <c r="Y18" s="43"/>
    </row>
    <row r="19" spans="1:25" x14ac:dyDescent="0.25">
      <c r="A19" s="91" t="s">
        <v>47</v>
      </c>
      <c r="B19" s="8"/>
      <c r="C19" s="9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1" t="s">
        <v>48</v>
      </c>
      <c r="B20" s="8"/>
      <c r="C20" s="9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1" t="s">
        <v>49</v>
      </c>
      <c r="B21" s="8"/>
      <c r="C21" s="9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1" t="s">
        <v>50</v>
      </c>
      <c r="B22" s="8"/>
      <c r="C22" s="9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1" t="s">
        <v>51</v>
      </c>
      <c r="B23" s="8"/>
      <c r="C23" s="9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1" t="s">
        <v>52</v>
      </c>
      <c r="B24" s="8"/>
      <c r="C24" s="9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1010</v>
      </c>
      <c r="G26" s="14">
        <f>SUM(G5:G25)</f>
        <v>0</v>
      </c>
      <c r="H26" s="14">
        <f>SUM(H5:H25)</f>
        <v>635</v>
      </c>
      <c r="I26" s="14">
        <f>SUM(I5:I25)</f>
        <v>0</v>
      </c>
      <c r="K26" s="2">
        <f t="shared" ref="K26:R26" si="8">SUM(K5:K25)</f>
        <v>390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1400</v>
      </c>
      <c r="P26" s="2">
        <f t="shared" si="8"/>
        <v>635</v>
      </c>
      <c r="Q26" s="19">
        <f t="shared" si="8"/>
        <v>14</v>
      </c>
      <c r="R26" s="19">
        <f t="shared" si="8"/>
        <v>3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1235</v>
      </c>
      <c r="S28" s="19"/>
      <c r="V28" s="19"/>
    </row>
    <row r="29" spans="1:25" x14ac:dyDescent="0.25">
      <c r="A29" s="28"/>
      <c r="B29" s="27"/>
      <c r="I29" s="89" t="s">
        <v>56</v>
      </c>
      <c r="K29" s="14">
        <f>F26+K26</f>
        <v>1400</v>
      </c>
      <c r="L29" s="14">
        <f>G26+L26</f>
        <v>0</v>
      </c>
      <c r="M29" s="14">
        <f>O26</f>
        <v>1400</v>
      </c>
      <c r="O29" s="21" t="s">
        <v>21</v>
      </c>
      <c r="P29" s="23">
        <f>IF(R26=0,0,R26/Q26)</f>
        <v>0.21428571428571427</v>
      </c>
      <c r="S29" s="19"/>
      <c r="V29" s="19"/>
    </row>
    <row r="30" spans="1:25" x14ac:dyDescent="0.25">
      <c r="I30" s="57" t="s">
        <v>28</v>
      </c>
      <c r="J30" s="58"/>
      <c r="K30" s="59">
        <f>H26+M26</f>
        <v>635</v>
      </c>
      <c r="L30" s="59">
        <f>I26+N26</f>
        <v>0</v>
      </c>
      <c r="M30" s="59">
        <f>P26</f>
        <v>635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89" t="s">
        <v>57</v>
      </c>
      <c r="K31" s="14">
        <f>K30-K29</f>
        <v>-765</v>
      </c>
      <c r="L31" s="14">
        <f>L30-L29</f>
        <v>0</v>
      </c>
      <c r="M31" s="14">
        <f>M30-M29</f>
        <v>-765</v>
      </c>
      <c r="S31" s="19"/>
      <c r="V31" s="19"/>
    </row>
    <row r="32" spans="1:25" x14ac:dyDescent="0.25">
      <c r="I32" s="88" t="s">
        <v>58</v>
      </c>
      <c r="J32" s="60"/>
      <c r="K32" s="61">
        <f>K31/MAX(1,K29)</f>
        <v>-0.54642857142857137</v>
      </c>
      <c r="L32" s="61">
        <f>L31/MAX(1,L29)</f>
        <v>0</v>
      </c>
      <c r="M32" s="61">
        <f>M31/MAX(1,M29)</f>
        <v>-0.54642857142857137</v>
      </c>
      <c r="O32" s="21" t="s">
        <v>65</v>
      </c>
      <c r="P32" s="12">
        <f>P28+P30</f>
        <v>1235</v>
      </c>
      <c r="S32" s="19"/>
      <c r="V32" s="19"/>
    </row>
    <row r="33" spans="2:25" x14ac:dyDescent="0.25">
      <c r="B33" s="8"/>
      <c r="C33" s="91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1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1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8" priority="3" operator="lessThan">
      <formula>0</formula>
    </cfRule>
  </conditionalFormatting>
  <conditionalFormatting sqref="E6:E24">
    <cfRule type="expression" dxfId="17" priority="2">
      <formula>IF(S6&lt;&gt;"",E6=S6,FALSE)</formula>
    </cfRule>
  </conditionalFormatting>
  <conditionalFormatting sqref="J5">
    <cfRule type="expression" dxfId="16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E16" sqref="E16"/>
    </sheetView>
  </sheetViews>
  <sheetFormatPr defaultRowHeight="15" x14ac:dyDescent="0.25"/>
  <cols>
    <col min="1" max="1" width="7.7109375" style="91" customWidth="1"/>
    <col min="2" max="2" width="11.140625" style="89" customWidth="1"/>
    <col min="3" max="3" width="7.42578125" style="89" customWidth="1"/>
    <col min="4" max="4" width="7.140625" style="89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9" customWidth="1"/>
    <col min="26" max="16384" width="9.140625" style="89"/>
  </cols>
  <sheetData>
    <row r="1" spans="1:42" ht="18.75" x14ac:dyDescent="0.3">
      <c r="A1" s="7" t="s">
        <v>0</v>
      </c>
      <c r="O1" s="24" t="s">
        <v>10</v>
      </c>
      <c r="P1" s="25" t="s">
        <v>88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90" t="s">
        <v>12</v>
      </c>
      <c r="S3" s="116" t="s">
        <v>8</v>
      </c>
      <c r="T3" s="117"/>
      <c r="U3" s="118"/>
      <c r="V3" s="116" t="s">
        <v>25</v>
      </c>
      <c r="W3" s="118"/>
      <c r="X3" s="90" t="s">
        <v>32</v>
      </c>
      <c r="Y3" s="35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41" t="s">
        <v>22</v>
      </c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</row>
    <row r="5" spans="1:42" x14ac:dyDescent="0.25">
      <c r="A5" s="91" t="s">
        <v>9</v>
      </c>
      <c r="B5" s="8">
        <v>41124</v>
      </c>
      <c r="C5" s="91" t="s">
        <v>63</v>
      </c>
      <c r="D5" s="19">
        <v>1</v>
      </c>
      <c r="E5" s="19">
        <v>1</v>
      </c>
      <c r="G5" s="14">
        <v>100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170</v>
      </c>
      <c r="J5" s="19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170</v>
      </c>
      <c r="Q5" s="19">
        <f t="shared" ref="Q5:Q24" si="4">IF(B5&gt;1/1/2000,1,0)</f>
        <v>1</v>
      </c>
      <c r="R5" s="6">
        <f>IF(P5&gt;O5,1,0)</f>
        <v>1</v>
      </c>
      <c r="S5" s="19">
        <v>6</v>
      </c>
      <c r="T5" s="2">
        <v>7.4</v>
      </c>
      <c r="U5" s="2">
        <v>3.8</v>
      </c>
      <c r="V5" s="19">
        <v>1</v>
      </c>
      <c r="W5" s="2">
        <v>3.4</v>
      </c>
      <c r="X5" s="49">
        <v>1</v>
      </c>
      <c r="Y5" s="43"/>
    </row>
    <row r="6" spans="1:42" x14ac:dyDescent="0.25">
      <c r="A6" s="91" t="s">
        <v>34</v>
      </c>
      <c r="B6" s="8">
        <v>41124</v>
      </c>
      <c r="C6" s="91" t="s">
        <v>63</v>
      </c>
      <c r="D6" s="19">
        <v>7</v>
      </c>
      <c r="E6" s="19">
        <v>8</v>
      </c>
      <c r="F6" s="14">
        <v>40</v>
      </c>
      <c r="G6" s="14">
        <v>60</v>
      </c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7</v>
      </c>
      <c r="T6" s="2">
        <v>14.6</v>
      </c>
      <c r="U6" s="2">
        <v>6.6</v>
      </c>
      <c r="V6" s="19">
        <v>4</v>
      </c>
      <c r="W6" s="2">
        <v>4.0999999999999996</v>
      </c>
      <c r="X6" s="49">
        <v>1</v>
      </c>
      <c r="Y6" s="43"/>
    </row>
    <row r="7" spans="1:42" x14ac:dyDescent="0.25">
      <c r="A7" s="91" t="s">
        <v>35</v>
      </c>
      <c r="B7" s="8">
        <v>41125</v>
      </c>
      <c r="C7" s="91" t="s">
        <v>73</v>
      </c>
      <c r="D7" s="19">
        <v>7</v>
      </c>
      <c r="E7" s="19">
        <v>1</v>
      </c>
      <c r="F7" s="14">
        <v>40</v>
      </c>
      <c r="G7" s="14">
        <v>60</v>
      </c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7</v>
      </c>
      <c r="T7" s="2">
        <v>8.8000000000000007</v>
      </c>
      <c r="U7" s="2">
        <v>3.8</v>
      </c>
      <c r="V7" s="19">
        <v>1</v>
      </c>
      <c r="W7" s="2">
        <v>3.6</v>
      </c>
      <c r="X7" s="49">
        <v>0</v>
      </c>
      <c r="Y7" s="43" t="s">
        <v>91</v>
      </c>
    </row>
    <row r="8" spans="1:42" x14ac:dyDescent="0.25">
      <c r="A8" s="91" t="s">
        <v>36</v>
      </c>
      <c r="B8" s="8">
        <v>41124</v>
      </c>
      <c r="C8" s="91" t="s">
        <v>63</v>
      </c>
      <c r="D8" s="19">
        <v>8</v>
      </c>
      <c r="E8" s="19">
        <v>1</v>
      </c>
      <c r="G8" s="14">
        <v>100</v>
      </c>
      <c r="H8" s="2">
        <f t="shared" si="0"/>
        <v>0</v>
      </c>
      <c r="I8" s="2">
        <f t="shared" si="1"/>
        <v>135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135</v>
      </c>
      <c r="Q8" s="19">
        <f t="shared" si="4"/>
        <v>1</v>
      </c>
      <c r="R8" s="6">
        <f t="shared" si="7"/>
        <v>1</v>
      </c>
      <c r="S8" s="19">
        <v>2</v>
      </c>
      <c r="T8" s="2">
        <v>6</v>
      </c>
      <c r="U8" s="2">
        <v>3</v>
      </c>
      <c r="V8" s="19">
        <v>1</v>
      </c>
      <c r="W8" s="2">
        <v>2.7</v>
      </c>
      <c r="X8" s="49">
        <v>1</v>
      </c>
      <c r="Y8" s="43"/>
    </row>
    <row r="9" spans="1:42" x14ac:dyDescent="0.25">
      <c r="A9" s="91" t="s">
        <v>37</v>
      </c>
      <c r="B9" s="8">
        <v>41124</v>
      </c>
      <c r="C9" s="91" t="s">
        <v>63</v>
      </c>
      <c r="D9" s="19">
        <v>9</v>
      </c>
      <c r="E9" s="19">
        <v>7</v>
      </c>
      <c r="G9" s="14">
        <v>100</v>
      </c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3</v>
      </c>
      <c r="T9" s="2">
        <v>8.5</v>
      </c>
      <c r="U9" s="2">
        <v>4.5</v>
      </c>
      <c r="V9" s="19">
        <v>1</v>
      </c>
      <c r="W9" s="2">
        <v>6.6</v>
      </c>
      <c r="X9" s="49">
        <v>1</v>
      </c>
      <c r="Y9" s="43"/>
    </row>
    <row r="10" spans="1:42" x14ac:dyDescent="0.25">
      <c r="A10" s="91" t="s">
        <v>38</v>
      </c>
      <c r="B10" s="8">
        <v>41124</v>
      </c>
      <c r="C10" s="91" t="s">
        <v>73</v>
      </c>
      <c r="D10" s="19">
        <v>6</v>
      </c>
      <c r="E10" s="19">
        <v>6</v>
      </c>
      <c r="F10" s="14">
        <v>40</v>
      </c>
      <c r="G10" s="14">
        <v>60</v>
      </c>
      <c r="H10" s="2">
        <f t="shared" si="0"/>
        <v>80</v>
      </c>
      <c r="I10" s="2">
        <f t="shared" si="1"/>
        <v>102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182</v>
      </c>
      <c r="Q10" s="19">
        <f t="shared" si="4"/>
        <v>1</v>
      </c>
      <c r="R10" s="6">
        <f t="shared" si="7"/>
        <v>1</v>
      </c>
      <c r="S10" s="19">
        <v>6</v>
      </c>
      <c r="T10" s="2">
        <v>4</v>
      </c>
      <c r="U10" s="2">
        <v>3.4</v>
      </c>
      <c r="V10" s="19">
        <v>9</v>
      </c>
      <c r="W10" s="2">
        <v>16.399999999999999</v>
      </c>
      <c r="X10" s="49">
        <v>1</v>
      </c>
      <c r="Y10" s="43"/>
    </row>
    <row r="11" spans="1:42" x14ac:dyDescent="0.25">
      <c r="A11" s="91" t="s">
        <v>39</v>
      </c>
      <c r="B11" s="8">
        <v>41125</v>
      </c>
      <c r="C11" s="91" t="s">
        <v>63</v>
      </c>
      <c r="D11" s="19">
        <v>7</v>
      </c>
      <c r="E11" s="19">
        <v>8</v>
      </c>
      <c r="G11" s="14">
        <v>100</v>
      </c>
      <c r="H11" s="2">
        <f t="shared" si="0"/>
        <v>0</v>
      </c>
      <c r="I11" s="2">
        <f t="shared" si="1"/>
        <v>114.99999999999999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114.99999999999999</v>
      </c>
      <c r="Q11" s="19">
        <f t="shared" si="4"/>
        <v>1</v>
      </c>
      <c r="R11" s="6">
        <f t="shared" si="7"/>
        <v>1</v>
      </c>
      <c r="S11" s="19">
        <v>8</v>
      </c>
      <c r="T11" s="2">
        <v>2.7</v>
      </c>
      <c r="U11" s="2">
        <v>2.2999999999999998</v>
      </c>
      <c r="V11" s="19">
        <v>5</v>
      </c>
      <c r="W11" s="2">
        <v>11.4</v>
      </c>
      <c r="X11" s="49">
        <v>1</v>
      </c>
      <c r="Y11" s="43"/>
    </row>
    <row r="12" spans="1:42" x14ac:dyDescent="0.25">
      <c r="A12" s="91" t="s">
        <v>40</v>
      </c>
      <c r="B12" s="8">
        <v>41125</v>
      </c>
      <c r="C12" s="91" t="s">
        <v>63</v>
      </c>
      <c r="D12" s="19">
        <v>8</v>
      </c>
      <c r="E12" s="19">
        <v>10</v>
      </c>
      <c r="G12" s="14">
        <v>100</v>
      </c>
      <c r="H12" s="2">
        <f t="shared" si="0"/>
        <v>0</v>
      </c>
      <c r="I12" s="2">
        <f t="shared" si="1"/>
        <v>185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185</v>
      </c>
      <c r="Q12" s="19">
        <f t="shared" si="4"/>
        <v>1</v>
      </c>
      <c r="R12" s="6">
        <f t="shared" si="7"/>
        <v>1</v>
      </c>
      <c r="S12" s="19">
        <v>5</v>
      </c>
      <c r="T12" s="2">
        <v>10.199999999999999</v>
      </c>
      <c r="U12" s="2">
        <v>4.5</v>
      </c>
      <c r="V12" s="19">
        <v>10</v>
      </c>
      <c r="W12" s="2">
        <v>3.7</v>
      </c>
      <c r="X12" s="49">
        <v>1</v>
      </c>
      <c r="Y12" s="43"/>
    </row>
    <row r="13" spans="1:42" x14ac:dyDescent="0.25">
      <c r="A13" s="91" t="s">
        <v>41</v>
      </c>
      <c r="B13" s="8">
        <v>41125</v>
      </c>
      <c r="C13" s="91" t="s">
        <v>63</v>
      </c>
      <c r="D13" s="19">
        <v>9</v>
      </c>
      <c r="E13" s="19">
        <v>1</v>
      </c>
      <c r="G13" s="14">
        <v>100</v>
      </c>
      <c r="H13" s="2">
        <f t="shared" si="0"/>
        <v>0</v>
      </c>
      <c r="I13" s="2">
        <f t="shared" si="1"/>
        <v>254.99999999999997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254.99999999999997</v>
      </c>
      <c r="Q13" s="19">
        <f t="shared" si="4"/>
        <v>1</v>
      </c>
      <c r="R13" s="6">
        <f t="shared" si="7"/>
        <v>1</v>
      </c>
      <c r="S13" s="19">
        <v>1</v>
      </c>
      <c r="T13" s="2">
        <v>12.4</v>
      </c>
      <c r="U13" s="2">
        <v>5.0999999999999996</v>
      </c>
      <c r="V13" s="19">
        <v>5</v>
      </c>
      <c r="W13" s="2">
        <v>3.9</v>
      </c>
      <c r="X13" s="49">
        <v>1</v>
      </c>
      <c r="Y13" s="43"/>
    </row>
    <row r="14" spans="1:42" x14ac:dyDescent="0.25">
      <c r="A14" s="91" t="s">
        <v>42</v>
      </c>
      <c r="B14" s="8">
        <v>41125</v>
      </c>
      <c r="C14" s="91" t="s">
        <v>73</v>
      </c>
      <c r="D14" s="19">
        <v>2</v>
      </c>
      <c r="E14" s="19">
        <v>4</v>
      </c>
      <c r="G14" s="14">
        <v>100</v>
      </c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7</v>
      </c>
      <c r="T14" s="2">
        <v>8.4</v>
      </c>
      <c r="U14" s="2">
        <v>4.4000000000000004</v>
      </c>
      <c r="V14" s="19">
        <v>6</v>
      </c>
      <c r="W14" s="2">
        <v>10</v>
      </c>
      <c r="X14" s="49">
        <v>1</v>
      </c>
      <c r="Y14" s="43"/>
    </row>
    <row r="15" spans="1:42" x14ac:dyDescent="0.25">
      <c r="A15" s="91" t="s">
        <v>43</v>
      </c>
      <c r="B15" s="8">
        <v>41126</v>
      </c>
      <c r="C15" s="91" t="s">
        <v>73</v>
      </c>
      <c r="D15" s="19">
        <v>2</v>
      </c>
      <c r="E15" s="19">
        <v>4</v>
      </c>
      <c r="G15" s="14">
        <v>100</v>
      </c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2</v>
      </c>
      <c r="T15" s="2">
        <v>12.2</v>
      </c>
      <c r="U15" s="2">
        <v>5.4</v>
      </c>
      <c r="V15" s="19">
        <v>5</v>
      </c>
      <c r="W15" s="2">
        <v>5.2</v>
      </c>
      <c r="X15" s="49">
        <v>1</v>
      </c>
      <c r="Y15" s="43"/>
    </row>
    <row r="16" spans="1:42" x14ac:dyDescent="0.25">
      <c r="A16" s="91" t="s">
        <v>44</v>
      </c>
      <c r="B16" s="8"/>
      <c r="C16" s="9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>TigerRose!S1</f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91" t="s">
        <v>45</v>
      </c>
      <c r="B17" s="8">
        <v>41127</v>
      </c>
      <c r="C17" s="91" t="s">
        <v>63</v>
      </c>
      <c r="D17" s="19">
        <v>8</v>
      </c>
      <c r="E17" s="19">
        <v>1</v>
      </c>
      <c r="F17" s="14">
        <v>20</v>
      </c>
      <c r="G17" s="14">
        <v>80</v>
      </c>
      <c r="H17" s="2">
        <f t="shared" si="0"/>
        <v>0</v>
      </c>
      <c r="I17" s="2">
        <f t="shared" si="1"/>
        <v>152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152</v>
      </c>
      <c r="Q17" s="19">
        <f t="shared" si="4"/>
        <v>1</v>
      </c>
      <c r="R17" s="6">
        <f t="shared" si="7"/>
        <v>1</v>
      </c>
      <c r="S17" s="19">
        <v>2</v>
      </c>
      <c r="T17" s="2">
        <v>10.4</v>
      </c>
      <c r="U17" s="2">
        <v>5.0999999999999996</v>
      </c>
      <c r="V17" s="19">
        <v>1</v>
      </c>
      <c r="W17" s="2">
        <v>3.8</v>
      </c>
      <c r="X17" s="49">
        <v>1</v>
      </c>
      <c r="Y17" s="43"/>
    </row>
    <row r="18" spans="1:25" x14ac:dyDescent="0.25">
      <c r="A18" s="91" t="s">
        <v>46</v>
      </c>
      <c r="B18" s="8">
        <v>41127</v>
      </c>
      <c r="C18" s="91" t="s">
        <v>63</v>
      </c>
      <c r="D18" s="19">
        <v>9</v>
      </c>
      <c r="E18" s="19">
        <v>6</v>
      </c>
      <c r="F18" s="14">
        <v>20</v>
      </c>
      <c r="G18" s="14">
        <v>80</v>
      </c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100</v>
      </c>
      <c r="P18" s="2">
        <f t="shared" si="6"/>
        <v>0</v>
      </c>
      <c r="Q18" s="19">
        <f t="shared" si="4"/>
        <v>1</v>
      </c>
      <c r="R18" s="6">
        <f t="shared" si="7"/>
        <v>0</v>
      </c>
      <c r="S18" s="19">
        <v>5</v>
      </c>
      <c r="T18" s="2">
        <v>30.4</v>
      </c>
      <c r="U18" s="2">
        <v>13.2</v>
      </c>
      <c r="V18" s="19">
        <v>9</v>
      </c>
      <c r="W18" s="2">
        <v>7.2</v>
      </c>
      <c r="X18" s="49">
        <v>1</v>
      </c>
      <c r="Y18" s="43"/>
    </row>
    <row r="19" spans="1:25" x14ac:dyDescent="0.25">
      <c r="A19" s="91" t="s">
        <v>47</v>
      </c>
      <c r="B19" s="8"/>
      <c r="C19" s="9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1" t="s">
        <v>48</v>
      </c>
      <c r="B20" s="8"/>
      <c r="C20" s="9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1" t="s">
        <v>49</v>
      </c>
      <c r="B21" s="8"/>
      <c r="C21" s="9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1" t="s">
        <v>50</v>
      </c>
      <c r="B22" s="8"/>
      <c r="C22" s="9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1" t="s">
        <v>51</v>
      </c>
      <c r="B23" s="8"/>
      <c r="C23" s="9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1" t="s">
        <v>52</v>
      </c>
      <c r="B24" s="8"/>
      <c r="C24" s="9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160</v>
      </c>
      <c r="G26" s="14">
        <f>SUM(G5:G25)</f>
        <v>1140</v>
      </c>
      <c r="H26" s="14">
        <f>SUM(H5:H25)</f>
        <v>80</v>
      </c>
      <c r="I26" s="14">
        <f>SUM(I5:I25)</f>
        <v>1114</v>
      </c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1300</v>
      </c>
      <c r="P26" s="2">
        <f t="shared" si="8"/>
        <v>1194</v>
      </c>
      <c r="Q26" s="19">
        <f t="shared" si="8"/>
        <v>13</v>
      </c>
      <c r="R26" s="19">
        <f t="shared" si="8"/>
        <v>7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1894</v>
      </c>
      <c r="S28" s="19"/>
      <c r="V28" s="19"/>
    </row>
    <row r="29" spans="1:25" x14ac:dyDescent="0.25">
      <c r="A29" s="28"/>
      <c r="B29" s="27"/>
      <c r="I29" s="89" t="s">
        <v>56</v>
      </c>
      <c r="K29" s="14">
        <f>F26+K26</f>
        <v>160</v>
      </c>
      <c r="L29" s="14">
        <f>G26+L26</f>
        <v>1140</v>
      </c>
      <c r="M29" s="14">
        <f>O26</f>
        <v>1300</v>
      </c>
      <c r="O29" s="21" t="s">
        <v>21</v>
      </c>
      <c r="P29" s="23">
        <f>IF(R26=0,0,R26/Q26)</f>
        <v>0.53846153846153844</v>
      </c>
      <c r="S29" s="19"/>
      <c r="V29" s="19"/>
    </row>
    <row r="30" spans="1:25" x14ac:dyDescent="0.25">
      <c r="I30" s="57" t="s">
        <v>28</v>
      </c>
      <c r="J30" s="58"/>
      <c r="K30" s="59">
        <f>H26+M26</f>
        <v>80</v>
      </c>
      <c r="L30" s="59">
        <f>I26+N26</f>
        <v>1114</v>
      </c>
      <c r="M30" s="59">
        <f>P26</f>
        <v>1194</v>
      </c>
      <c r="O30" s="21" t="s">
        <v>66</v>
      </c>
      <c r="P30" s="22">
        <f>MAX(0,P29-0.5)*P28</f>
        <v>72.846153846153797</v>
      </c>
      <c r="S30" s="19"/>
      <c r="V30" s="19"/>
    </row>
    <row r="31" spans="1:25" x14ac:dyDescent="0.25">
      <c r="A31" s="108"/>
      <c r="B31" s="108"/>
      <c r="I31" s="89" t="s">
        <v>57</v>
      </c>
      <c r="K31" s="14">
        <f>K30-K29</f>
        <v>-80</v>
      </c>
      <c r="L31" s="14">
        <f>L30-L29</f>
        <v>-26</v>
      </c>
      <c r="M31" s="14">
        <f>M30-M29</f>
        <v>-106</v>
      </c>
      <c r="S31" s="19"/>
      <c r="V31" s="19"/>
    </row>
    <row r="32" spans="1:25" x14ac:dyDescent="0.25">
      <c r="I32" s="88" t="s">
        <v>58</v>
      </c>
      <c r="J32" s="60"/>
      <c r="K32" s="61">
        <f>K31/MAX(1,K29)</f>
        <v>-0.5</v>
      </c>
      <c r="L32" s="61">
        <f>L31/MAX(1,L29)</f>
        <v>-2.2807017543859651E-2</v>
      </c>
      <c r="M32" s="61">
        <f>M31/MAX(1,M29)</f>
        <v>-8.1538461538461532E-2</v>
      </c>
      <c r="O32" s="21" t="s">
        <v>65</v>
      </c>
      <c r="P32" s="12">
        <f>P28+P30</f>
        <v>1966.8461538461538</v>
      </c>
      <c r="S32" s="19"/>
      <c r="V32" s="19"/>
    </row>
    <row r="33" spans="2:25" x14ac:dyDescent="0.25">
      <c r="B33" s="8"/>
      <c r="C33" s="91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1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1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5" priority="3" operator="lessThan">
      <formula>0</formula>
    </cfRule>
  </conditionalFormatting>
  <conditionalFormatting sqref="E6:E24">
    <cfRule type="expression" dxfId="14" priority="2">
      <formula>IF(S6&lt;&gt;"",E6=S6,FALSE)</formula>
    </cfRule>
  </conditionalFormatting>
  <conditionalFormatting sqref="J5">
    <cfRule type="expression" dxfId="13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Y11" sqref="Y11"/>
    </sheetView>
  </sheetViews>
  <sheetFormatPr defaultRowHeight="15" x14ac:dyDescent="0.25"/>
  <cols>
    <col min="1" max="1" width="7.7109375" style="96" customWidth="1"/>
    <col min="2" max="2" width="11.140625" style="94" customWidth="1"/>
    <col min="3" max="3" width="7.42578125" style="94" customWidth="1"/>
    <col min="4" max="4" width="7.140625" style="94" customWidth="1"/>
    <col min="5" max="5" width="8" style="9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94" customWidth="1"/>
    <col min="26" max="16384" width="9.140625" style="94"/>
  </cols>
  <sheetData>
    <row r="1" spans="1:42" ht="18.75" x14ac:dyDescent="0.3">
      <c r="A1" s="7" t="s">
        <v>0</v>
      </c>
      <c r="O1" s="24" t="s">
        <v>10</v>
      </c>
      <c r="P1" s="25" t="s">
        <v>94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95" t="s">
        <v>12</v>
      </c>
      <c r="S3" s="116" t="s">
        <v>8</v>
      </c>
      <c r="T3" s="117"/>
      <c r="U3" s="118"/>
      <c r="V3" s="116" t="s">
        <v>25</v>
      </c>
      <c r="W3" s="118"/>
      <c r="X3" s="95" t="s">
        <v>32</v>
      </c>
      <c r="Y3" s="35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5" t="s">
        <v>29</v>
      </c>
      <c r="S4" s="10" t="s">
        <v>14</v>
      </c>
      <c r="T4" s="12" t="s">
        <v>6</v>
      </c>
      <c r="U4" s="12" t="s">
        <v>7</v>
      </c>
      <c r="V4" s="97" t="s">
        <v>14</v>
      </c>
      <c r="W4" s="12" t="s">
        <v>7</v>
      </c>
      <c r="X4" s="95" t="s">
        <v>33</v>
      </c>
      <c r="Y4" s="41" t="s">
        <v>22</v>
      </c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x14ac:dyDescent="0.25">
      <c r="A5" s="96" t="s">
        <v>9</v>
      </c>
      <c r="B5" s="8">
        <v>41126</v>
      </c>
      <c r="C5" s="96" t="s">
        <v>63</v>
      </c>
      <c r="D5" s="19">
        <v>3</v>
      </c>
      <c r="E5" s="19">
        <v>2</v>
      </c>
      <c r="G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/>
      <c r="L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100</v>
      </c>
      <c r="O5" s="17">
        <f>F5+G5+K5+L5</f>
        <v>100</v>
      </c>
      <c r="P5" s="2">
        <f>(H5+I5+M5+N5)</f>
        <v>100</v>
      </c>
      <c r="Q5" s="19">
        <f t="shared" ref="Q5:Q24" si="4">IF(B5&gt;1/1/2000,1,0)</f>
        <v>1</v>
      </c>
      <c r="R5" s="6">
        <f>IF(P5&gt;O5,1,0)</f>
        <v>0</v>
      </c>
      <c r="S5" s="19">
        <v>1</v>
      </c>
      <c r="T5" s="2">
        <v>8.4</v>
      </c>
      <c r="U5" s="2">
        <v>4.4000000000000004</v>
      </c>
      <c r="V5" s="19">
        <v>5</v>
      </c>
      <c r="W5" s="2">
        <v>4</v>
      </c>
      <c r="X5" s="49">
        <v>1</v>
      </c>
      <c r="Y5" s="43"/>
    </row>
    <row r="6" spans="1:42" x14ac:dyDescent="0.25">
      <c r="A6" s="96" t="s">
        <v>34</v>
      </c>
      <c r="B6" s="8">
        <v>41126</v>
      </c>
      <c r="C6" s="96" t="s">
        <v>63</v>
      </c>
      <c r="D6" s="19">
        <v>4</v>
      </c>
      <c r="E6" s="19" t="s">
        <v>95</v>
      </c>
      <c r="G6" s="14">
        <v>100</v>
      </c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6</v>
      </c>
      <c r="T6" s="2">
        <v>3.7</v>
      </c>
      <c r="U6" s="2">
        <v>2.7</v>
      </c>
      <c r="V6" s="19">
        <v>5</v>
      </c>
      <c r="W6" s="2">
        <v>7.3</v>
      </c>
      <c r="X6" s="49">
        <v>1</v>
      </c>
      <c r="Y6" s="43"/>
    </row>
    <row r="7" spans="1:42" x14ac:dyDescent="0.25">
      <c r="A7" s="96" t="s">
        <v>35</v>
      </c>
      <c r="B7" s="8">
        <v>41126</v>
      </c>
      <c r="C7" s="96" t="s">
        <v>53</v>
      </c>
      <c r="D7" s="19">
        <v>3</v>
      </c>
      <c r="E7" s="19">
        <v>7</v>
      </c>
      <c r="G7" s="14">
        <v>50</v>
      </c>
      <c r="H7" s="2">
        <f t="shared" si="0"/>
        <v>0</v>
      </c>
      <c r="I7" s="2">
        <f t="shared" si="1"/>
        <v>0</v>
      </c>
      <c r="J7" s="19">
        <v>8</v>
      </c>
      <c r="K7" s="14"/>
      <c r="L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2</v>
      </c>
      <c r="T7" s="2">
        <v>4.4000000000000004</v>
      </c>
      <c r="U7" s="2">
        <v>2.9</v>
      </c>
      <c r="V7" s="19">
        <v>1</v>
      </c>
      <c r="W7" s="2">
        <v>4.2</v>
      </c>
      <c r="X7" s="49">
        <v>1</v>
      </c>
      <c r="Y7" s="43"/>
    </row>
    <row r="8" spans="1:42" x14ac:dyDescent="0.25">
      <c r="A8" s="96" t="s">
        <v>36</v>
      </c>
      <c r="B8" s="8">
        <v>41126</v>
      </c>
      <c r="C8" s="96" t="s">
        <v>96</v>
      </c>
      <c r="D8" s="19">
        <v>1</v>
      </c>
      <c r="E8" s="19">
        <v>1</v>
      </c>
      <c r="G8" s="14">
        <v>50</v>
      </c>
      <c r="H8" s="2">
        <f t="shared" si="0"/>
        <v>0</v>
      </c>
      <c r="I8" s="2">
        <f t="shared" si="1"/>
        <v>0</v>
      </c>
      <c r="J8" s="19">
        <v>6</v>
      </c>
      <c r="K8" s="14"/>
      <c r="L8" s="14">
        <v>50</v>
      </c>
      <c r="M8" s="2">
        <f t="shared" si="2"/>
        <v>0</v>
      </c>
      <c r="N8" s="2">
        <f t="shared" si="3"/>
        <v>70</v>
      </c>
      <c r="O8" s="17">
        <f t="shared" si="5"/>
        <v>100</v>
      </c>
      <c r="P8" s="2">
        <f t="shared" si="6"/>
        <v>70</v>
      </c>
      <c r="Q8" s="19">
        <f t="shared" si="4"/>
        <v>1</v>
      </c>
      <c r="R8" s="6">
        <f t="shared" si="7"/>
        <v>0</v>
      </c>
      <c r="S8" s="19">
        <v>6</v>
      </c>
      <c r="T8" s="2">
        <v>4</v>
      </c>
      <c r="U8" s="2">
        <v>2.8</v>
      </c>
      <c r="V8" s="19">
        <v>4</v>
      </c>
      <c r="W8" s="2">
        <v>3.4</v>
      </c>
      <c r="X8" s="49">
        <v>1</v>
      </c>
      <c r="Y8" s="43"/>
    </row>
    <row r="9" spans="1:42" x14ac:dyDescent="0.25">
      <c r="A9" s="96" t="s">
        <v>37</v>
      </c>
      <c r="B9" s="8">
        <v>41126</v>
      </c>
      <c r="C9" s="96" t="s">
        <v>53</v>
      </c>
      <c r="D9" s="19">
        <v>5</v>
      </c>
      <c r="E9" s="19">
        <v>1</v>
      </c>
      <c r="G9" s="14">
        <v>50</v>
      </c>
      <c r="H9" s="2">
        <f t="shared" si="0"/>
        <v>0</v>
      </c>
      <c r="I9" s="2">
        <f t="shared" si="1"/>
        <v>0</v>
      </c>
      <c r="J9" s="19">
        <v>8</v>
      </c>
      <c r="K9" s="14"/>
      <c r="L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 t="s">
        <v>95</v>
      </c>
      <c r="T9" s="2">
        <v>14.3</v>
      </c>
      <c r="U9" s="2">
        <v>4.7</v>
      </c>
      <c r="V9" s="19">
        <v>7</v>
      </c>
      <c r="W9" s="2">
        <v>2.6</v>
      </c>
      <c r="X9" s="49">
        <v>1</v>
      </c>
      <c r="Y9" s="43"/>
    </row>
    <row r="10" spans="1:42" x14ac:dyDescent="0.25">
      <c r="A10" s="96" t="s">
        <v>38</v>
      </c>
      <c r="B10" s="8">
        <v>41126</v>
      </c>
      <c r="C10" s="96" t="s">
        <v>96</v>
      </c>
      <c r="D10" s="19">
        <v>3</v>
      </c>
      <c r="E10" s="19">
        <v>7</v>
      </c>
      <c r="G10" s="14">
        <v>50</v>
      </c>
      <c r="H10" s="2">
        <f t="shared" si="0"/>
        <v>0</v>
      </c>
      <c r="I10" s="2">
        <f t="shared" si="1"/>
        <v>0</v>
      </c>
      <c r="J10" s="19">
        <v>3</v>
      </c>
      <c r="K10" s="14"/>
      <c r="L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3</v>
      </c>
      <c r="T10" s="2">
        <v>9.1999999999999993</v>
      </c>
      <c r="U10" s="2">
        <v>4.5999999999999996</v>
      </c>
      <c r="V10" s="19">
        <v>1</v>
      </c>
      <c r="W10" s="2">
        <v>3</v>
      </c>
      <c r="X10" s="49">
        <v>0</v>
      </c>
      <c r="Y10" s="43"/>
    </row>
    <row r="11" spans="1:42" x14ac:dyDescent="0.25">
      <c r="A11" s="96" t="s">
        <v>39</v>
      </c>
      <c r="B11" s="8">
        <v>41126</v>
      </c>
      <c r="C11" s="96" t="s">
        <v>63</v>
      </c>
      <c r="D11" s="19">
        <v>5</v>
      </c>
      <c r="E11" s="19">
        <v>5</v>
      </c>
      <c r="G11" s="14">
        <v>50</v>
      </c>
      <c r="H11" s="2">
        <f t="shared" si="0"/>
        <v>0</v>
      </c>
      <c r="I11" s="2">
        <f t="shared" si="1"/>
        <v>177.5</v>
      </c>
      <c r="J11" s="19">
        <v>6</v>
      </c>
      <c r="K11" s="14"/>
      <c r="L11" s="14">
        <v>50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177.5</v>
      </c>
      <c r="Q11" s="19">
        <f t="shared" si="4"/>
        <v>1</v>
      </c>
      <c r="R11" s="6">
        <f t="shared" si="7"/>
        <v>1</v>
      </c>
      <c r="S11" s="19">
        <v>8</v>
      </c>
      <c r="T11" s="2">
        <v>3.5</v>
      </c>
      <c r="U11" s="2">
        <v>2.6</v>
      </c>
      <c r="V11" s="19">
        <v>5</v>
      </c>
      <c r="W11" s="2">
        <v>7.1</v>
      </c>
      <c r="X11" s="49">
        <v>1</v>
      </c>
      <c r="Y11" s="43"/>
    </row>
    <row r="12" spans="1:42" x14ac:dyDescent="0.25">
      <c r="A12" s="96" t="s">
        <v>40</v>
      </c>
      <c r="B12" s="8">
        <v>41126</v>
      </c>
      <c r="C12" s="96" t="s">
        <v>96</v>
      </c>
      <c r="D12" s="19">
        <v>5</v>
      </c>
      <c r="E12" s="19">
        <v>7</v>
      </c>
      <c r="G12" s="14">
        <v>50</v>
      </c>
      <c r="H12" s="2">
        <f t="shared" si="0"/>
        <v>0</v>
      </c>
      <c r="I12" s="2">
        <f t="shared" si="1"/>
        <v>0</v>
      </c>
      <c r="J12" s="19">
        <v>8</v>
      </c>
      <c r="K12" s="14"/>
      <c r="L12" s="14">
        <v>50</v>
      </c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0</v>
      </c>
      <c r="Q12" s="19">
        <f t="shared" si="4"/>
        <v>1</v>
      </c>
      <c r="R12" s="6">
        <f t="shared" si="7"/>
        <v>0</v>
      </c>
      <c r="S12" s="19">
        <v>3</v>
      </c>
      <c r="T12" s="2">
        <v>11</v>
      </c>
      <c r="U12" s="2">
        <v>5.2</v>
      </c>
      <c r="V12" s="19">
        <v>4</v>
      </c>
      <c r="W12" s="2">
        <v>3.4</v>
      </c>
      <c r="X12" s="49">
        <v>1</v>
      </c>
      <c r="Y12" s="43"/>
    </row>
    <row r="13" spans="1:42" x14ac:dyDescent="0.25">
      <c r="A13" s="96" t="s">
        <v>41</v>
      </c>
      <c r="B13" s="8">
        <v>41126</v>
      </c>
      <c r="C13" s="96" t="s">
        <v>53</v>
      </c>
      <c r="D13" s="19">
        <v>6</v>
      </c>
      <c r="E13" s="19">
        <v>7</v>
      </c>
      <c r="G13" s="14">
        <v>50</v>
      </c>
      <c r="H13" s="2">
        <f t="shared" si="0"/>
        <v>0</v>
      </c>
      <c r="I13" s="2">
        <f t="shared" si="1"/>
        <v>0</v>
      </c>
      <c r="J13" s="19">
        <v>2</v>
      </c>
      <c r="K13" s="14"/>
      <c r="L13" s="14">
        <v>50</v>
      </c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0</v>
      </c>
      <c r="Q13" s="19">
        <f t="shared" si="4"/>
        <v>1</v>
      </c>
      <c r="R13" s="6">
        <f t="shared" si="7"/>
        <v>0</v>
      </c>
      <c r="S13" s="19">
        <v>3</v>
      </c>
      <c r="T13" s="2">
        <v>2.8</v>
      </c>
      <c r="U13" s="2">
        <v>2.2999999999999998</v>
      </c>
      <c r="V13" s="19">
        <v>4</v>
      </c>
      <c r="W13" s="2">
        <v>9.1</v>
      </c>
      <c r="X13" s="49">
        <v>1</v>
      </c>
      <c r="Y13" s="43"/>
    </row>
    <row r="14" spans="1:42" x14ac:dyDescent="0.25">
      <c r="A14" s="96" t="s">
        <v>42</v>
      </c>
      <c r="B14" s="8">
        <v>41126</v>
      </c>
      <c r="C14" s="96" t="s">
        <v>53</v>
      </c>
      <c r="D14" s="19">
        <v>7</v>
      </c>
      <c r="E14" s="19">
        <v>4</v>
      </c>
      <c r="G14" s="14">
        <v>50</v>
      </c>
      <c r="H14" s="2">
        <f t="shared" si="0"/>
        <v>0</v>
      </c>
      <c r="I14" s="2">
        <f t="shared" si="1"/>
        <v>0</v>
      </c>
      <c r="J14" s="19">
        <v>1</v>
      </c>
      <c r="K14" s="14"/>
      <c r="L14" s="14">
        <v>50</v>
      </c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2</v>
      </c>
      <c r="T14" s="2">
        <v>4.4000000000000004</v>
      </c>
      <c r="U14" s="2">
        <v>2.9</v>
      </c>
      <c r="V14" s="19">
        <v>5</v>
      </c>
      <c r="W14" s="2">
        <v>4.3</v>
      </c>
      <c r="X14" s="49">
        <v>1</v>
      </c>
      <c r="Y14" s="43"/>
    </row>
    <row r="15" spans="1:42" x14ac:dyDescent="0.25">
      <c r="A15" s="96" t="s">
        <v>43</v>
      </c>
      <c r="B15" s="8">
        <v>41126</v>
      </c>
      <c r="C15" s="96" t="s">
        <v>53</v>
      </c>
      <c r="D15" s="19">
        <v>8</v>
      </c>
      <c r="E15" s="19">
        <v>4</v>
      </c>
      <c r="G15" s="14">
        <v>50</v>
      </c>
      <c r="H15" s="2">
        <f t="shared" si="0"/>
        <v>0</v>
      </c>
      <c r="I15" s="2">
        <f t="shared" si="1"/>
        <v>0</v>
      </c>
      <c r="J15" s="19">
        <v>5</v>
      </c>
      <c r="K15" s="14"/>
      <c r="L15" s="14">
        <v>50</v>
      </c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3</v>
      </c>
      <c r="T15" s="2">
        <v>9.1</v>
      </c>
      <c r="U15" s="2">
        <v>4.7</v>
      </c>
      <c r="V15" s="19">
        <v>6</v>
      </c>
      <c r="W15" s="2">
        <v>5</v>
      </c>
      <c r="X15" s="49">
        <v>1</v>
      </c>
      <c r="Y15" s="43"/>
    </row>
    <row r="16" spans="1:42" x14ac:dyDescent="0.25">
      <c r="A16" s="96" t="s">
        <v>44</v>
      </c>
      <c r="B16" s="8">
        <v>41126</v>
      </c>
      <c r="C16" s="96" t="s">
        <v>96</v>
      </c>
      <c r="D16" s="19">
        <v>7</v>
      </c>
      <c r="E16" s="19">
        <v>1</v>
      </c>
      <c r="G16" s="14">
        <v>50</v>
      </c>
      <c r="H16" s="2">
        <f t="shared" si="0"/>
        <v>0</v>
      </c>
      <c r="I16" s="2">
        <f t="shared" si="1"/>
        <v>0</v>
      </c>
      <c r="J16" s="19">
        <v>2</v>
      </c>
      <c r="K16" s="14"/>
      <c r="L16" s="14">
        <v>50</v>
      </c>
      <c r="M16" s="2">
        <f t="shared" si="2"/>
        <v>0</v>
      </c>
      <c r="N16" s="2">
        <f t="shared" si="3"/>
        <v>0</v>
      </c>
      <c r="O16" s="17">
        <f t="shared" si="5"/>
        <v>100</v>
      </c>
      <c r="P16" s="2">
        <f t="shared" si="6"/>
        <v>0</v>
      </c>
      <c r="Q16" s="19">
        <f t="shared" si="4"/>
        <v>1</v>
      </c>
      <c r="R16" s="6">
        <f t="shared" si="7"/>
        <v>0</v>
      </c>
      <c r="S16" s="19">
        <v>6</v>
      </c>
      <c r="T16" s="2">
        <v>28.2</v>
      </c>
      <c r="U16" s="2">
        <v>12.4</v>
      </c>
      <c r="V16" s="19">
        <v>3</v>
      </c>
      <c r="W16" s="2">
        <v>7.2</v>
      </c>
      <c r="X16" s="49">
        <v>1</v>
      </c>
      <c r="Y16" s="43"/>
    </row>
    <row r="17" spans="1:25" x14ac:dyDescent="0.25">
      <c r="A17" s="96" t="s">
        <v>45</v>
      </c>
      <c r="B17" s="8">
        <v>41126</v>
      </c>
      <c r="C17" s="96" t="s">
        <v>96</v>
      </c>
      <c r="D17" s="19">
        <v>8</v>
      </c>
      <c r="E17" s="19">
        <v>7</v>
      </c>
      <c r="G17" s="14">
        <v>50</v>
      </c>
      <c r="H17" s="2">
        <f t="shared" si="0"/>
        <v>0</v>
      </c>
      <c r="I17" s="2">
        <f t="shared" si="1"/>
        <v>114.99999999999999</v>
      </c>
      <c r="J17" s="19">
        <v>4</v>
      </c>
      <c r="K17" s="14"/>
      <c r="L17" s="14">
        <v>50</v>
      </c>
      <c r="M17" s="2">
        <f t="shared" si="2"/>
        <v>0</v>
      </c>
      <c r="N17" s="2">
        <f t="shared" si="3"/>
        <v>135</v>
      </c>
      <c r="O17" s="17">
        <f t="shared" si="5"/>
        <v>100</v>
      </c>
      <c r="P17" s="2">
        <f t="shared" si="6"/>
        <v>250</v>
      </c>
      <c r="Q17" s="19">
        <f t="shared" si="4"/>
        <v>1</v>
      </c>
      <c r="R17" s="6">
        <f t="shared" si="7"/>
        <v>1</v>
      </c>
      <c r="S17" s="19">
        <v>7</v>
      </c>
      <c r="T17" s="2">
        <v>8</v>
      </c>
      <c r="U17" s="2">
        <v>4.5999999999999996</v>
      </c>
      <c r="V17" s="19">
        <v>4</v>
      </c>
      <c r="W17" s="2">
        <v>5.4</v>
      </c>
      <c r="X17" s="49">
        <v>1</v>
      </c>
      <c r="Y17" s="43"/>
    </row>
    <row r="18" spans="1:25" x14ac:dyDescent="0.25">
      <c r="A18" s="96" t="s">
        <v>46</v>
      </c>
      <c r="B18" s="8">
        <v>41126</v>
      </c>
      <c r="C18" s="96" t="s">
        <v>96</v>
      </c>
      <c r="D18" s="19">
        <v>9</v>
      </c>
      <c r="E18" s="19">
        <v>3</v>
      </c>
      <c r="G18" s="14">
        <v>50</v>
      </c>
      <c r="H18" s="2">
        <f t="shared" si="0"/>
        <v>0</v>
      </c>
      <c r="I18" s="2">
        <f t="shared" si="1"/>
        <v>0</v>
      </c>
      <c r="J18" s="19">
        <v>1</v>
      </c>
      <c r="K18" s="14"/>
      <c r="L18" s="14">
        <v>50</v>
      </c>
      <c r="M18" s="2">
        <f t="shared" si="2"/>
        <v>0</v>
      </c>
      <c r="N18" s="2">
        <f t="shared" si="3"/>
        <v>114.99999999999999</v>
      </c>
      <c r="O18" s="17">
        <f t="shared" si="5"/>
        <v>100</v>
      </c>
      <c r="P18" s="2">
        <f t="shared" si="6"/>
        <v>114.99999999999999</v>
      </c>
      <c r="Q18" s="19">
        <f t="shared" si="4"/>
        <v>1</v>
      </c>
      <c r="R18" s="6">
        <f t="shared" si="7"/>
        <v>1</v>
      </c>
      <c r="S18" s="19">
        <v>1</v>
      </c>
      <c r="T18" s="2">
        <v>7</v>
      </c>
      <c r="U18" s="2">
        <v>4.5999999999999996</v>
      </c>
      <c r="V18" s="19">
        <v>2</v>
      </c>
      <c r="W18" s="2">
        <v>24.8</v>
      </c>
      <c r="X18" s="49">
        <v>1</v>
      </c>
      <c r="Y18" s="43"/>
    </row>
    <row r="19" spans="1:25" x14ac:dyDescent="0.25">
      <c r="A19" s="96" t="s">
        <v>47</v>
      </c>
      <c r="B19" s="8">
        <v>41126</v>
      </c>
      <c r="C19" s="96" t="s">
        <v>63</v>
      </c>
      <c r="D19" s="19">
        <v>9</v>
      </c>
      <c r="E19" s="19">
        <v>8</v>
      </c>
      <c r="G19" s="14">
        <v>50</v>
      </c>
      <c r="H19" s="2">
        <f t="shared" si="0"/>
        <v>0</v>
      </c>
      <c r="I19" s="2">
        <f t="shared" si="1"/>
        <v>102.49999999999999</v>
      </c>
      <c r="J19" s="19">
        <v>3</v>
      </c>
      <c r="K19" s="14"/>
      <c r="L19" s="14">
        <v>50</v>
      </c>
      <c r="M19" s="2">
        <f t="shared" si="2"/>
        <v>0</v>
      </c>
      <c r="N19" s="2">
        <f t="shared" si="3"/>
        <v>95</v>
      </c>
      <c r="O19" s="17">
        <f t="shared" si="5"/>
        <v>100</v>
      </c>
      <c r="P19" s="2">
        <f t="shared" si="6"/>
        <v>197.5</v>
      </c>
      <c r="Q19" s="19">
        <f t="shared" si="4"/>
        <v>1</v>
      </c>
      <c r="R19" s="6">
        <f t="shared" si="7"/>
        <v>1</v>
      </c>
      <c r="S19" s="19">
        <v>3</v>
      </c>
      <c r="T19" s="2">
        <v>6.2</v>
      </c>
      <c r="U19" s="2">
        <v>3.8</v>
      </c>
      <c r="V19" s="19">
        <v>8</v>
      </c>
      <c r="W19" s="2">
        <v>4.0999999999999996</v>
      </c>
      <c r="X19" s="49">
        <v>1</v>
      </c>
      <c r="Y19" s="43"/>
    </row>
    <row r="20" spans="1:25" x14ac:dyDescent="0.25">
      <c r="A20" s="96" t="s">
        <v>48</v>
      </c>
      <c r="B20" s="8">
        <v>41126</v>
      </c>
      <c r="C20" s="96" t="s">
        <v>73</v>
      </c>
      <c r="D20" s="19">
        <v>5</v>
      </c>
      <c r="E20" s="19">
        <v>2</v>
      </c>
      <c r="G20" s="14">
        <v>50</v>
      </c>
      <c r="H20" s="2">
        <f t="shared" si="0"/>
        <v>0</v>
      </c>
      <c r="I20" s="2">
        <f t="shared" si="1"/>
        <v>200</v>
      </c>
      <c r="J20" s="19">
        <v>5</v>
      </c>
      <c r="K20" s="14"/>
      <c r="L20" s="14">
        <v>50</v>
      </c>
      <c r="M20" s="2">
        <f t="shared" si="2"/>
        <v>0</v>
      </c>
      <c r="N20" s="2">
        <f t="shared" si="3"/>
        <v>0</v>
      </c>
      <c r="O20" s="17">
        <f t="shared" si="5"/>
        <v>100</v>
      </c>
      <c r="P20" s="2">
        <f t="shared" si="6"/>
        <v>200</v>
      </c>
      <c r="Q20" s="19">
        <f t="shared" si="4"/>
        <v>1</v>
      </c>
      <c r="R20" s="6">
        <f t="shared" si="7"/>
        <v>1</v>
      </c>
      <c r="S20" s="19">
        <v>4</v>
      </c>
      <c r="T20" s="2">
        <v>6.2</v>
      </c>
      <c r="U20" s="2">
        <v>4.2</v>
      </c>
      <c r="V20" s="19">
        <v>2</v>
      </c>
      <c r="W20" s="2">
        <v>8</v>
      </c>
      <c r="X20" s="49">
        <v>1</v>
      </c>
      <c r="Y20" s="43"/>
    </row>
    <row r="21" spans="1:25" x14ac:dyDescent="0.25">
      <c r="A21" s="96" t="s">
        <v>49</v>
      </c>
      <c r="B21" s="8">
        <v>41126</v>
      </c>
      <c r="C21" s="96" t="s">
        <v>73</v>
      </c>
      <c r="D21" s="19">
        <v>7</v>
      </c>
      <c r="E21" s="19">
        <v>7</v>
      </c>
      <c r="G21" s="14">
        <v>50</v>
      </c>
      <c r="H21" s="2">
        <f t="shared" si="0"/>
        <v>0</v>
      </c>
      <c r="I21" s="2">
        <f t="shared" si="1"/>
        <v>0</v>
      </c>
      <c r="J21" s="19">
        <v>4</v>
      </c>
      <c r="K21" s="14"/>
      <c r="L21" s="14">
        <v>50</v>
      </c>
      <c r="M21" s="2">
        <f t="shared" si="2"/>
        <v>0</v>
      </c>
      <c r="N21" s="2">
        <f t="shared" si="3"/>
        <v>120</v>
      </c>
      <c r="O21" s="17">
        <f t="shared" si="5"/>
        <v>100</v>
      </c>
      <c r="P21" s="2">
        <f t="shared" si="6"/>
        <v>120</v>
      </c>
      <c r="Q21" s="19">
        <f t="shared" si="4"/>
        <v>1</v>
      </c>
      <c r="R21" s="6">
        <f t="shared" si="7"/>
        <v>1</v>
      </c>
      <c r="S21" s="19">
        <v>4</v>
      </c>
      <c r="T21" s="2">
        <v>12.8</v>
      </c>
      <c r="U21" s="2">
        <v>4.8</v>
      </c>
      <c r="V21" s="19">
        <v>1</v>
      </c>
      <c r="W21" s="2">
        <v>3.4</v>
      </c>
      <c r="X21" s="49">
        <v>1</v>
      </c>
      <c r="Y21" s="43"/>
    </row>
    <row r="22" spans="1:25" x14ac:dyDescent="0.25">
      <c r="A22" s="96" t="s">
        <v>50</v>
      </c>
      <c r="B22" s="8">
        <v>41126</v>
      </c>
      <c r="C22" s="96" t="s">
        <v>73</v>
      </c>
      <c r="D22" s="19">
        <v>8</v>
      </c>
      <c r="E22" s="19">
        <v>6</v>
      </c>
      <c r="G22" s="14">
        <v>50</v>
      </c>
      <c r="H22" s="2">
        <f t="shared" si="0"/>
        <v>0</v>
      </c>
      <c r="I22" s="2">
        <f t="shared" si="1"/>
        <v>0</v>
      </c>
      <c r="J22" s="19">
        <v>5</v>
      </c>
      <c r="K22" s="14"/>
      <c r="L22" s="14">
        <v>50</v>
      </c>
      <c r="M22" s="2">
        <f t="shared" si="2"/>
        <v>0</v>
      </c>
      <c r="N22" s="2">
        <f t="shared" si="3"/>
        <v>200</v>
      </c>
      <c r="O22" s="17">
        <f t="shared" si="5"/>
        <v>100</v>
      </c>
      <c r="P22" s="2">
        <f t="shared" si="6"/>
        <v>200</v>
      </c>
      <c r="Q22" s="19">
        <f t="shared" si="4"/>
        <v>1</v>
      </c>
      <c r="R22" s="6">
        <f t="shared" si="7"/>
        <v>1</v>
      </c>
      <c r="S22" s="19">
        <v>8</v>
      </c>
      <c r="T22" s="2">
        <v>19.2</v>
      </c>
      <c r="U22" s="2">
        <v>8.8000000000000007</v>
      </c>
      <c r="V22" s="19">
        <v>5</v>
      </c>
      <c r="W22" s="2">
        <v>8</v>
      </c>
      <c r="X22" s="49">
        <v>1</v>
      </c>
      <c r="Y22" s="43"/>
    </row>
    <row r="23" spans="1:25" x14ac:dyDescent="0.25">
      <c r="A23" s="96" t="s">
        <v>51</v>
      </c>
      <c r="B23" s="8">
        <v>41126</v>
      </c>
      <c r="C23" s="96" t="s">
        <v>63</v>
      </c>
      <c r="D23" s="19">
        <v>11</v>
      </c>
      <c r="E23" s="19">
        <v>5</v>
      </c>
      <c r="G23" s="14">
        <v>50</v>
      </c>
      <c r="H23" s="2">
        <f t="shared" si="0"/>
        <v>0</v>
      </c>
      <c r="I23" s="2">
        <f t="shared" si="1"/>
        <v>0</v>
      </c>
      <c r="J23" s="19">
        <v>6</v>
      </c>
      <c r="K23" s="14"/>
      <c r="L23" s="14">
        <v>50</v>
      </c>
      <c r="M23" s="2">
        <f t="shared" si="2"/>
        <v>0</v>
      </c>
      <c r="N23" s="2">
        <f t="shared" si="3"/>
        <v>0</v>
      </c>
      <c r="O23" s="17">
        <f t="shared" si="5"/>
        <v>100</v>
      </c>
      <c r="P23" s="2">
        <f t="shared" si="6"/>
        <v>0</v>
      </c>
      <c r="Q23" s="19">
        <f t="shared" si="4"/>
        <v>1</v>
      </c>
      <c r="R23" s="6">
        <f t="shared" si="7"/>
        <v>0</v>
      </c>
      <c r="S23" s="19">
        <v>11</v>
      </c>
      <c r="T23" s="2">
        <v>20.8</v>
      </c>
      <c r="U23" s="2">
        <v>11.6</v>
      </c>
      <c r="V23" s="19">
        <v>1</v>
      </c>
      <c r="W23" s="2">
        <v>36.4</v>
      </c>
      <c r="X23" s="49">
        <v>1</v>
      </c>
      <c r="Y23" s="43"/>
    </row>
    <row r="24" spans="1:25" x14ac:dyDescent="0.25">
      <c r="A24" s="96" t="s">
        <v>52</v>
      </c>
      <c r="B24" s="8"/>
      <c r="C24" s="96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0</v>
      </c>
      <c r="G26" s="14">
        <f>SUM(G5:G25)</f>
        <v>1000</v>
      </c>
      <c r="H26" s="14">
        <f>SUM(H5:H25)</f>
        <v>0</v>
      </c>
      <c r="I26" s="14">
        <f>SUM(I5:I25)</f>
        <v>595</v>
      </c>
      <c r="K26" s="2">
        <f t="shared" ref="K26:R26" si="8">SUM(K5:K25)</f>
        <v>0</v>
      </c>
      <c r="L26" s="14">
        <f t="shared" si="8"/>
        <v>900</v>
      </c>
      <c r="M26" s="14">
        <f t="shared" si="8"/>
        <v>0</v>
      </c>
      <c r="N26" s="14">
        <f t="shared" si="8"/>
        <v>835</v>
      </c>
      <c r="O26" s="17">
        <f t="shared" si="8"/>
        <v>1900</v>
      </c>
      <c r="P26" s="2">
        <f t="shared" si="8"/>
        <v>1430</v>
      </c>
      <c r="Q26" s="19">
        <f t="shared" si="8"/>
        <v>19</v>
      </c>
      <c r="R26" s="19">
        <f t="shared" si="8"/>
        <v>7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1530</v>
      </c>
      <c r="S28" s="19"/>
      <c r="V28" s="19"/>
    </row>
    <row r="29" spans="1:25" x14ac:dyDescent="0.25">
      <c r="A29" s="28"/>
      <c r="B29" s="27"/>
      <c r="I29" s="94" t="s">
        <v>56</v>
      </c>
      <c r="K29" s="14">
        <f>F26+K26</f>
        <v>0</v>
      </c>
      <c r="L29" s="14">
        <f>G26+L26</f>
        <v>1900</v>
      </c>
      <c r="M29" s="14">
        <f>O26</f>
        <v>1900</v>
      </c>
      <c r="O29" s="21" t="s">
        <v>21</v>
      </c>
      <c r="P29" s="23">
        <f>IF(R26=0,0,R26/Q26)</f>
        <v>0.36842105263157893</v>
      </c>
      <c r="S29" s="19"/>
      <c r="V29" s="19"/>
    </row>
    <row r="30" spans="1:25" x14ac:dyDescent="0.25">
      <c r="I30" s="57" t="s">
        <v>28</v>
      </c>
      <c r="J30" s="58"/>
      <c r="K30" s="59">
        <f>H26+M26</f>
        <v>0</v>
      </c>
      <c r="L30" s="59">
        <f>I26+N26</f>
        <v>1430</v>
      </c>
      <c r="M30" s="59">
        <f>P26</f>
        <v>1430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94" t="s">
        <v>57</v>
      </c>
      <c r="K31" s="14">
        <f>K30-K29</f>
        <v>0</v>
      </c>
      <c r="L31" s="14">
        <f>L30-L29</f>
        <v>-470</v>
      </c>
      <c r="M31" s="14">
        <f>M30-M29</f>
        <v>-470</v>
      </c>
      <c r="S31" s="19"/>
      <c r="V31" s="19"/>
    </row>
    <row r="32" spans="1:25" x14ac:dyDescent="0.25">
      <c r="I32" s="93" t="s">
        <v>58</v>
      </c>
      <c r="J32" s="60"/>
      <c r="K32" s="61">
        <f>K31/MAX(1,K29)</f>
        <v>0</v>
      </c>
      <c r="L32" s="61">
        <f>L31/MAX(1,L29)</f>
        <v>-0.24736842105263157</v>
      </c>
      <c r="M32" s="61">
        <f>M31/MAX(1,M29)</f>
        <v>-0.24736842105263157</v>
      </c>
      <c r="O32" s="21" t="s">
        <v>65</v>
      </c>
      <c r="P32" s="12">
        <f>P28+P30</f>
        <v>1530</v>
      </c>
      <c r="S32" s="19"/>
      <c r="V32" s="19"/>
    </row>
    <row r="33" spans="2:25" x14ac:dyDescent="0.25">
      <c r="B33" s="8"/>
      <c r="C33" s="96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6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6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:42" s="2" customFormat="1" x14ac:dyDescent="0.25">
      <c r="A49" s="96"/>
      <c r="B49" s="94"/>
      <c r="C49" s="94"/>
      <c r="D49" s="94"/>
      <c r="E49" s="96"/>
      <c r="F49" s="14"/>
      <c r="G49" s="14"/>
      <c r="H49" s="14"/>
      <c r="I49" s="14"/>
      <c r="J49" s="96"/>
      <c r="L49" s="14"/>
      <c r="M49" s="14"/>
      <c r="N49" s="14"/>
      <c r="O49" s="17"/>
      <c r="Q49" s="19"/>
      <c r="R49" s="6"/>
      <c r="S49" s="19"/>
      <c r="V49" s="19"/>
      <c r="X49" s="6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</row>
    <row r="50" spans="1:42" s="2" customFormat="1" x14ac:dyDescent="0.25">
      <c r="A50" s="96"/>
      <c r="B50" s="94"/>
      <c r="C50" s="94"/>
      <c r="D50" s="94"/>
      <c r="E50" s="96"/>
      <c r="F50" s="14"/>
      <c r="G50" s="14"/>
      <c r="H50" s="14"/>
      <c r="I50" s="14"/>
      <c r="J50" s="96"/>
      <c r="L50" s="14"/>
      <c r="M50" s="14"/>
      <c r="N50" s="14"/>
      <c r="O50" s="17"/>
      <c r="Q50" s="19"/>
      <c r="R50" s="6"/>
      <c r="S50" s="19"/>
      <c r="V50" s="19"/>
      <c r="X50" s="6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</row>
    <row r="51" spans="1:42" s="2" customFormat="1" x14ac:dyDescent="0.25">
      <c r="A51" s="96"/>
      <c r="B51" s="94"/>
      <c r="C51" s="94"/>
      <c r="D51" s="94"/>
      <c r="E51" s="96"/>
      <c r="F51" s="14"/>
      <c r="G51" s="14"/>
      <c r="H51" s="14"/>
      <c r="I51" s="14"/>
      <c r="J51" s="96"/>
      <c r="L51" s="14"/>
      <c r="M51" s="14"/>
      <c r="N51" s="14"/>
      <c r="O51" s="17"/>
      <c r="Q51" s="19"/>
      <c r="R51" s="6"/>
      <c r="S51" s="19"/>
      <c r="V51" s="19"/>
      <c r="X51" s="6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</row>
    <row r="52" spans="1:42" s="2" customFormat="1" x14ac:dyDescent="0.25">
      <c r="A52" s="96"/>
      <c r="B52" s="94"/>
      <c r="C52" s="94"/>
      <c r="D52" s="94"/>
      <c r="E52" s="96"/>
      <c r="F52" s="14"/>
      <c r="G52" s="14"/>
      <c r="H52" s="14"/>
      <c r="I52" s="14"/>
      <c r="J52" s="96"/>
      <c r="L52" s="14"/>
      <c r="M52" s="14"/>
      <c r="N52" s="14"/>
      <c r="O52" s="17"/>
      <c r="Q52" s="19"/>
      <c r="R52" s="6"/>
      <c r="S52" s="19"/>
      <c r="V52" s="19"/>
      <c r="X52" s="6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</row>
    <row r="53" spans="1:42" s="2" customFormat="1" x14ac:dyDescent="0.25">
      <c r="A53" s="96"/>
      <c r="B53" s="94"/>
      <c r="C53" s="94"/>
      <c r="D53" s="94"/>
      <c r="E53" s="96"/>
      <c r="F53" s="14"/>
      <c r="G53" s="14"/>
      <c r="H53" s="14"/>
      <c r="I53" s="14"/>
      <c r="J53" s="96"/>
      <c r="L53" s="14"/>
      <c r="M53" s="14"/>
      <c r="N53" s="14"/>
      <c r="O53" s="17"/>
      <c r="Q53" s="19"/>
      <c r="R53" s="6"/>
      <c r="S53" s="19"/>
      <c r="V53" s="19"/>
      <c r="X53" s="6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</row>
    <row r="54" spans="1:42" s="2" customFormat="1" x14ac:dyDescent="0.25">
      <c r="A54" s="96"/>
      <c r="B54" s="94"/>
      <c r="C54" s="94"/>
      <c r="D54" s="94"/>
      <c r="E54" s="96"/>
      <c r="F54" s="14"/>
      <c r="G54" s="14"/>
      <c r="H54" s="14"/>
      <c r="I54" s="14"/>
      <c r="J54" s="96"/>
      <c r="L54" s="14"/>
      <c r="M54" s="14"/>
      <c r="N54" s="14"/>
      <c r="O54" s="17"/>
      <c r="Q54" s="19"/>
      <c r="R54" s="6"/>
      <c r="S54" s="19"/>
      <c r="V54" s="19"/>
      <c r="X54" s="6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</row>
    <row r="55" spans="1:42" s="2" customFormat="1" x14ac:dyDescent="0.25">
      <c r="A55" s="96"/>
      <c r="B55" s="94"/>
      <c r="C55" s="94"/>
      <c r="D55" s="94"/>
      <c r="E55" s="96"/>
      <c r="F55" s="14"/>
      <c r="G55" s="14"/>
      <c r="H55" s="14"/>
      <c r="I55" s="14"/>
      <c r="J55" s="96"/>
      <c r="L55" s="14"/>
      <c r="M55" s="14"/>
      <c r="N55" s="14"/>
      <c r="O55" s="17"/>
      <c r="Q55" s="19"/>
      <c r="R55" s="6"/>
      <c r="S55" s="19"/>
      <c r="V55" s="19"/>
      <c r="X55" s="6"/>
      <c r="Y55" s="94"/>
      <c r="Z55" s="94"/>
      <c r="AA55" s="94"/>
      <c r="AB55" s="94"/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</row>
    <row r="56" spans="1:42" s="2" customFormat="1" x14ac:dyDescent="0.25">
      <c r="A56" s="96"/>
      <c r="B56" s="94"/>
      <c r="C56" s="94"/>
      <c r="D56" s="94"/>
      <c r="E56" s="96"/>
      <c r="F56" s="14"/>
      <c r="G56" s="14"/>
      <c r="H56" s="14"/>
      <c r="I56" s="14"/>
      <c r="J56" s="96"/>
      <c r="L56" s="14"/>
      <c r="M56" s="14"/>
      <c r="N56" s="14"/>
      <c r="O56" s="17"/>
      <c r="Q56" s="19"/>
      <c r="R56" s="6"/>
      <c r="S56" s="19"/>
      <c r="V56" s="19"/>
      <c r="X56" s="6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</row>
    <row r="57" spans="1:42" s="2" customFormat="1" x14ac:dyDescent="0.25">
      <c r="A57" s="96"/>
      <c r="B57" s="94"/>
      <c r="C57" s="94"/>
      <c r="D57" s="94"/>
      <c r="E57" s="96"/>
      <c r="F57" s="14"/>
      <c r="G57" s="14"/>
      <c r="H57" s="14"/>
      <c r="I57" s="14"/>
      <c r="J57" s="96"/>
      <c r="L57" s="14"/>
      <c r="M57" s="14"/>
      <c r="N57" s="14"/>
      <c r="O57" s="17"/>
      <c r="Q57" s="19"/>
      <c r="R57" s="6"/>
      <c r="S57" s="19"/>
      <c r="V57" s="19"/>
      <c r="X57" s="6"/>
      <c r="Y57" s="94"/>
      <c r="Z57" s="94"/>
      <c r="AA57" s="94"/>
      <c r="AB57" s="94"/>
      <c r="AC57" s="94"/>
      <c r="AD57" s="94"/>
      <c r="AE57" s="94"/>
      <c r="AF57" s="94"/>
      <c r="AG57" s="94"/>
      <c r="AH57" s="94"/>
      <c r="AI57" s="94"/>
      <c r="AJ57" s="94"/>
      <c r="AK57" s="94"/>
      <c r="AL57" s="94"/>
      <c r="AM57" s="94"/>
      <c r="AN57" s="94"/>
      <c r="AO57" s="94"/>
      <c r="AP57" s="94"/>
    </row>
    <row r="58" spans="1:42" s="2" customFormat="1" x14ac:dyDescent="0.25">
      <c r="A58" s="96"/>
      <c r="B58" s="94"/>
      <c r="C58" s="94"/>
      <c r="D58" s="94"/>
      <c r="E58" s="96"/>
      <c r="F58" s="14"/>
      <c r="G58" s="14"/>
      <c r="H58" s="14"/>
      <c r="I58" s="14"/>
      <c r="J58" s="96"/>
      <c r="L58" s="14"/>
      <c r="M58" s="14"/>
      <c r="N58" s="14"/>
      <c r="O58" s="17"/>
      <c r="Q58" s="19"/>
      <c r="R58" s="6"/>
      <c r="S58" s="19"/>
      <c r="V58" s="19"/>
      <c r="X58" s="6"/>
      <c r="Y58" s="94"/>
      <c r="Z58" s="94"/>
      <c r="AA58" s="94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</row>
    <row r="59" spans="1:42" s="2" customFormat="1" x14ac:dyDescent="0.25">
      <c r="A59" s="96"/>
      <c r="B59" s="94"/>
      <c r="C59" s="94"/>
      <c r="D59" s="94"/>
      <c r="E59" s="96"/>
      <c r="F59" s="14"/>
      <c r="G59" s="14"/>
      <c r="H59" s="14"/>
      <c r="I59" s="14"/>
      <c r="J59" s="96"/>
      <c r="L59" s="14"/>
      <c r="M59" s="14"/>
      <c r="N59" s="14"/>
      <c r="O59" s="17"/>
      <c r="Q59" s="19"/>
      <c r="R59" s="6"/>
      <c r="S59" s="19"/>
      <c r="V59" s="19"/>
      <c r="X59" s="6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</row>
    <row r="60" spans="1:42" s="2" customFormat="1" x14ac:dyDescent="0.25">
      <c r="A60" s="96"/>
      <c r="B60" s="94"/>
      <c r="C60" s="94"/>
      <c r="D60" s="94"/>
      <c r="E60" s="96"/>
      <c r="F60" s="14"/>
      <c r="G60" s="14"/>
      <c r="H60" s="14"/>
      <c r="I60" s="14"/>
      <c r="J60" s="96"/>
      <c r="L60" s="14"/>
      <c r="M60" s="14"/>
      <c r="N60" s="14"/>
      <c r="O60" s="17"/>
      <c r="Q60" s="19"/>
      <c r="R60" s="6"/>
      <c r="S60" s="19"/>
      <c r="V60" s="19"/>
      <c r="X60" s="6"/>
      <c r="Y60" s="94"/>
      <c r="Z60" s="94"/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</row>
    <row r="61" spans="1:42" s="2" customFormat="1" x14ac:dyDescent="0.25">
      <c r="A61" s="96"/>
      <c r="B61" s="94"/>
      <c r="C61" s="94"/>
      <c r="D61" s="94"/>
      <c r="E61" s="96"/>
      <c r="F61" s="14"/>
      <c r="G61" s="14"/>
      <c r="H61" s="14"/>
      <c r="I61" s="14"/>
      <c r="J61" s="96"/>
      <c r="L61" s="14"/>
      <c r="M61" s="14"/>
      <c r="N61" s="14"/>
      <c r="O61" s="17"/>
      <c r="Q61" s="19"/>
      <c r="R61" s="6"/>
      <c r="S61" s="19"/>
      <c r="V61" s="19"/>
      <c r="X61" s="6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</row>
    <row r="62" spans="1:42" s="2" customFormat="1" x14ac:dyDescent="0.25">
      <c r="A62" s="96"/>
      <c r="B62" s="94"/>
      <c r="C62" s="94"/>
      <c r="D62" s="94"/>
      <c r="E62" s="96"/>
      <c r="F62" s="14"/>
      <c r="G62" s="14"/>
      <c r="H62" s="14"/>
      <c r="I62" s="14"/>
      <c r="J62" s="96"/>
      <c r="L62" s="14"/>
      <c r="M62" s="14"/>
      <c r="N62" s="14"/>
      <c r="O62" s="17"/>
      <c r="Q62" s="19"/>
      <c r="R62" s="6"/>
      <c r="S62" s="19"/>
      <c r="V62" s="19"/>
      <c r="X62" s="6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</row>
    <row r="63" spans="1:42" s="2" customFormat="1" x14ac:dyDescent="0.25">
      <c r="A63" s="96"/>
      <c r="B63" s="94"/>
      <c r="C63" s="94"/>
      <c r="D63" s="94"/>
      <c r="E63" s="96"/>
      <c r="F63" s="14"/>
      <c r="G63" s="14"/>
      <c r="H63" s="14"/>
      <c r="I63" s="14"/>
      <c r="J63" s="96"/>
      <c r="L63" s="14"/>
      <c r="M63" s="14"/>
      <c r="N63" s="14"/>
      <c r="O63" s="17"/>
      <c r="Q63" s="19"/>
      <c r="R63" s="6"/>
      <c r="S63" s="19"/>
      <c r="V63" s="19"/>
      <c r="X63" s="6"/>
      <c r="Y63" s="94"/>
      <c r="Z63" s="94"/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</row>
    <row r="64" spans="1:42" s="2" customFormat="1" x14ac:dyDescent="0.25">
      <c r="A64" s="96"/>
      <c r="B64" s="94"/>
      <c r="C64" s="94"/>
      <c r="D64" s="94"/>
      <c r="E64" s="96"/>
      <c r="F64" s="14"/>
      <c r="G64" s="14"/>
      <c r="H64" s="14"/>
      <c r="I64" s="14"/>
      <c r="J64" s="96"/>
      <c r="L64" s="14"/>
      <c r="M64" s="14"/>
      <c r="N64" s="14"/>
      <c r="O64" s="17"/>
      <c r="Q64" s="19"/>
      <c r="R64" s="6"/>
      <c r="S64" s="19"/>
      <c r="V64" s="19"/>
      <c r="X64" s="6"/>
      <c r="Y64" s="94"/>
      <c r="Z64" s="94"/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</row>
    <row r="65" spans="1:42" s="2" customFormat="1" x14ac:dyDescent="0.25">
      <c r="A65" s="96"/>
      <c r="B65" s="94"/>
      <c r="C65" s="94"/>
      <c r="D65" s="94"/>
      <c r="E65" s="96"/>
      <c r="F65" s="14"/>
      <c r="G65" s="14"/>
      <c r="H65" s="14"/>
      <c r="I65" s="14"/>
      <c r="J65" s="96"/>
      <c r="L65" s="14"/>
      <c r="M65" s="14"/>
      <c r="N65" s="14"/>
      <c r="O65" s="17"/>
      <c r="Q65" s="19"/>
      <c r="R65" s="6"/>
      <c r="S65" s="19"/>
      <c r="V65" s="19"/>
      <c r="X65" s="6"/>
      <c r="Y65" s="94"/>
      <c r="Z65" s="94"/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</row>
    <row r="66" spans="1:42" s="2" customFormat="1" x14ac:dyDescent="0.25">
      <c r="A66" s="96"/>
      <c r="B66" s="94"/>
      <c r="C66" s="94"/>
      <c r="D66" s="94"/>
      <c r="E66" s="96"/>
      <c r="F66" s="14"/>
      <c r="G66" s="14"/>
      <c r="H66" s="14"/>
      <c r="I66" s="14"/>
      <c r="J66" s="96"/>
      <c r="L66" s="14"/>
      <c r="M66" s="14"/>
      <c r="N66" s="14"/>
      <c r="O66" s="17"/>
      <c r="Q66" s="19"/>
      <c r="R66" s="6"/>
      <c r="S66" s="19"/>
      <c r="V66" s="19"/>
      <c r="X66" s="6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</row>
    <row r="67" spans="1:42" s="2" customFormat="1" x14ac:dyDescent="0.25">
      <c r="A67" s="96"/>
      <c r="B67" s="94"/>
      <c r="C67" s="94"/>
      <c r="D67" s="94"/>
      <c r="E67" s="96"/>
      <c r="F67" s="14"/>
      <c r="G67" s="14"/>
      <c r="H67" s="14"/>
      <c r="I67" s="14"/>
      <c r="J67" s="96"/>
      <c r="L67" s="14"/>
      <c r="M67" s="14"/>
      <c r="N67" s="14"/>
      <c r="O67" s="17"/>
      <c r="Q67" s="19"/>
      <c r="R67" s="6"/>
      <c r="S67" s="19"/>
      <c r="V67" s="19"/>
      <c r="X67" s="6"/>
      <c r="Y67" s="94"/>
      <c r="Z67" s="94"/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</row>
    <row r="68" spans="1:42" s="2" customFormat="1" x14ac:dyDescent="0.25">
      <c r="A68" s="96"/>
      <c r="B68" s="94"/>
      <c r="C68" s="94"/>
      <c r="D68" s="94"/>
      <c r="E68" s="96"/>
      <c r="F68" s="14"/>
      <c r="G68" s="14"/>
      <c r="H68" s="14"/>
      <c r="I68" s="14"/>
      <c r="J68" s="96"/>
      <c r="L68" s="14"/>
      <c r="M68" s="14"/>
      <c r="N68" s="14"/>
      <c r="O68" s="17"/>
      <c r="Q68" s="19"/>
      <c r="R68" s="6"/>
      <c r="S68" s="19"/>
      <c r="V68" s="19"/>
      <c r="X68" s="6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</row>
    <row r="69" spans="1:42" s="2" customFormat="1" x14ac:dyDescent="0.25">
      <c r="A69" s="96"/>
      <c r="B69" s="94"/>
      <c r="C69" s="94"/>
      <c r="D69" s="94"/>
      <c r="E69" s="96"/>
      <c r="F69" s="14"/>
      <c r="G69" s="14"/>
      <c r="H69" s="14"/>
      <c r="I69" s="14"/>
      <c r="J69" s="96"/>
      <c r="L69" s="14"/>
      <c r="M69" s="14"/>
      <c r="N69" s="14"/>
      <c r="O69" s="17"/>
      <c r="Q69" s="19"/>
      <c r="R69" s="6"/>
      <c r="S69" s="19"/>
      <c r="V69" s="19"/>
      <c r="X69" s="6"/>
      <c r="Y69" s="94"/>
      <c r="Z69" s="94"/>
      <c r="AA69" s="94"/>
      <c r="AB69" s="94"/>
      <c r="AC69" s="94"/>
      <c r="AD69" s="94"/>
      <c r="AE69" s="94"/>
      <c r="AF69" s="94"/>
      <c r="AG69" s="94"/>
      <c r="AH69" s="94"/>
      <c r="AI69" s="94"/>
      <c r="AJ69" s="94"/>
      <c r="AK69" s="94"/>
      <c r="AL69" s="94"/>
      <c r="AM69" s="94"/>
      <c r="AN69" s="94"/>
      <c r="AO69" s="94"/>
      <c r="AP69" s="94"/>
    </row>
    <row r="70" spans="1:42" s="2" customFormat="1" x14ac:dyDescent="0.25">
      <c r="A70" s="96"/>
      <c r="B70" s="94"/>
      <c r="C70" s="94"/>
      <c r="D70" s="94"/>
      <c r="E70" s="96"/>
      <c r="F70" s="14"/>
      <c r="G70" s="14"/>
      <c r="H70" s="14"/>
      <c r="I70" s="14"/>
      <c r="J70" s="96"/>
      <c r="L70" s="14"/>
      <c r="M70" s="14"/>
      <c r="N70" s="14"/>
      <c r="O70" s="17"/>
      <c r="Q70" s="19"/>
      <c r="R70" s="6"/>
      <c r="S70" s="19"/>
      <c r="V70" s="19"/>
      <c r="X70" s="6"/>
      <c r="Y70" s="94"/>
      <c r="Z70" s="94"/>
      <c r="AA70" s="94"/>
      <c r="AB70" s="94"/>
      <c r="AC70" s="94"/>
      <c r="AD70" s="94"/>
      <c r="AE70" s="94"/>
      <c r="AF70" s="94"/>
      <c r="AG70" s="94"/>
      <c r="AH70" s="94"/>
      <c r="AI70" s="94"/>
      <c r="AJ70" s="94"/>
      <c r="AK70" s="94"/>
      <c r="AL70" s="94"/>
      <c r="AM70" s="94"/>
      <c r="AN70" s="94"/>
      <c r="AO70" s="94"/>
      <c r="AP70" s="94"/>
    </row>
    <row r="71" spans="1:42" s="2" customFormat="1" x14ac:dyDescent="0.25">
      <c r="A71" s="96"/>
      <c r="B71" s="94"/>
      <c r="C71" s="94"/>
      <c r="D71" s="94"/>
      <c r="E71" s="96"/>
      <c r="F71" s="14"/>
      <c r="G71" s="14"/>
      <c r="H71" s="14"/>
      <c r="I71" s="14"/>
      <c r="J71" s="96"/>
      <c r="L71" s="14"/>
      <c r="M71" s="14"/>
      <c r="N71" s="14"/>
      <c r="O71" s="17"/>
      <c r="Q71" s="19"/>
      <c r="R71" s="6"/>
      <c r="S71" s="19"/>
      <c r="V71" s="19"/>
      <c r="X71" s="6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</row>
    <row r="72" spans="1:42" s="2" customFormat="1" x14ac:dyDescent="0.25">
      <c r="A72" s="96"/>
      <c r="B72" s="94"/>
      <c r="C72" s="94"/>
      <c r="D72" s="94"/>
      <c r="E72" s="96"/>
      <c r="F72" s="14"/>
      <c r="G72" s="14"/>
      <c r="H72" s="14"/>
      <c r="I72" s="14"/>
      <c r="J72" s="96"/>
      <c r="L72" s="14"/>
      <c r="M72" s="14"/>
      <c r="N72" s="14"/>
      <c r="O72" s="17"/>
      <c r="Q72" s="19"/>
      <c r="R72" s="6"/>
      <c r="S72" s="19"/>
      <c r="V72" s="19"/>
      <c r="X72" s="6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</row>
    <row r="73" spans="1:42" s="2" customFormat="1" x14ac:dyDescent="0.25">
      <c r="A73" s="96"/>
      <c r="B73" s="94"/>
      <c r="C73" s="94"/>
      <c r="D73" s="94"/>
      <c r="E73" s="96"/>
      <c r="F73" s="14"/>
      <c r="G73" s="14"/>
      <c r="H73" s="14"/>
      <c r="I73" s="14"/>
      <c r="J73" s="96"/>
      <c r="L73" s="14"/>
      <c r="M73" s="14"/>
      <c r="N73" s="14"/>
      <c r="O73" s="17"/>
      <c r="Q73" s="19"/>
      <c r="R73" s="6"/>
      <c r="S73" s="19"/>
      <c r="V73" s="19"/>
      <c r="X73" s="6"/>
      <c r="Y73" s="94"/>
      <c r="Z73" s="94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</row>
    <row r="74" spans="1:42" s="2" customFormat="1" x14ac:dyDescent="0.25">
      <c r="A74" s="96"/>
      <c r="B74" s="94"/>
      <c r="C74" s="94"/>
      <c r="D74" s="94"/>
      <c r="E74" s="96"/>
      <c r="F74" s="14"/>
      <c r="G74" s="14"/>
      <c r="H74" s="14"/>
      <c r="I74" s="14"/>
      <c r="J74" s="96"/>
      <c r="L74" s="14"/>
      <c r="M74" s="14"/>
      <c r="N74" s="14"/>
      <c r="O74" s="17"/>
      <c r="Q74" s="19"/>
      <c r="R74" s="6"/>
      <c r="S74" s="19"/>
      <c r="V74" s="19"/>
      <c r="X74" s="6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</row>
    <row r="75" spans="1:42" s="2" customFormat="1" x14ac:dyDescent="0.25">
      <c r="A75" s="96"/>
      <c r="B75" s="94"/>
      <c r="C75" s="94"/>
      <c r="D75" s="94"/>
      <c r="E75" s="96"/>
      <c r="F75" s="14"/>
      <c r="G75" s="14"/>
      <c r="H75" s="14"/>
      <c r="I75" s="14"/>
      <c r="J75" s="96"/>
      <c r="L75" s="14"/>
      <c r="M75" s="14"/>
      <c r="N75" s="14"/>
      <c r="O75" s="17"/>
      <c r="Q75" s="19"/>
      <c r="R75" s="6"/>
      <c r="S75" s="19"/>
      <c r="V75" s="19"/>
      <c r="X75" s="6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</row>
    <row r="76" spans="1:42" s="2" customFormat="1" x14ac:dyDescent="0.25">
      <c r="A76" s="96"/>
      <c r="B76" s="94"/>
      <c r="C76" s="94"/>
      <c r="D76" s="94"/>
      <c r="E76" s="96"/>
      <c r="F76" s="14"/>
      <c r="G76" s="14"/>
      <c r="H76" s="14"/>
      <c r="I76" s="14"/>
      <c r="J76" s="96"/>
      <c r="L76" s="14"/>
      <c r="M76" s="14"/>
      <c r="N76" s="14"/>
      <c r="O76" s="17"/>
      <c r="Q76" s="19"/>
      <c r="R76" s="6"/>
      <c r="S76" s="19"/>
      <c r="V76" s="19"/>
      <c r="X76" s="6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</row>
    <row r="77" spans="1:42" s="2" customFormat="1" x14ac:dyDescent="0.25">
      <c r="A77" s="96"/>
      <c r="B77" s="94"/>
      <c r="C77" s="94"/>
      <c r="D77" s="94"/>
      <c r="E77" s="96"/>
      <c r="F77" s="14"/>
      <c r="G77" s="14"/>
      <c r="H77" s="14"/>
      <c r="I77" s="14"/>
      <c r="J77" s="96"/>
      <c r="L77" s="14"/>
      <c r="M77" s="14"/>
      <c r="N77" s="14"/>
      <c r="O77" s="17"/>
      <c r="Q77" s="19"/>
      <c r="R77" s="6"/>
      <c r="S77" s="19"/>
      <c r="V77" s="19"/>
      <c r="X77" s="6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N77" s="94"/>
      <c r="AO77" s="94"/>
      <c r="AP77" s="94"/>
    </row>
    <row r="78" spans="1:42" s="2" customFormat="1" x14ac:dyDescent="0.25">
      <c r="A78" s="96"/>
      <c r="B78" s="94"/>
      <c r="C78" s="94"/>
      <c r="D78" s="94"/>
      <c r="E78" s="96"/>
      <c r="F78" s="14"/>
      <c r="G78" s="14"/>
      <c r="H78" s="14"/>
      <c r="I78" s="14"/>
      <c r="J78" s="96"/>
      <c r="L78" s="14"/>
      <c r="M78" s="14"/>
      <c r="N78" s="14"/>
      <c r="O78" s="17"/>
      <c r="Q78" s="19"/>
      <c r="R78" s="6"/>
      <c r="S78" s="19"/>
      <c r="V78" s="19"/>
      <c r="X78" s="6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</row>
    <row r="79" spans="1:42" s="2" customFormat="1" x14ac:dyDescent="0.25">
      <c r="A79" s="96"/>
      <c r="B79" s="94"/>
      <c r="C79" s="94"/>
      <c r="D79" s="94"/>
      <c r="E79" s="96"/>
      <c r="F79" s="14"/>
      <c r="G79" s="14"/>
      <c r="H79" s="14"/>
      <c r="I79" s="14"/>
      <c r="J79" s="96"/>
      <c r="L79" s="14"/>
      <c r="M79" s="14"/>
      <c r="N79" s="14"/>
      <c r="O79" s="17"/>
      <c r="Q79" s="19"/>
      <c r="R79" s="6"/>
      <c r="S79" s="19"/>
      <c r="V79" s="19"/>
      <c r="X79" s="6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94"/>
    </row>
    <row r="80" spans="1:42" s="2" customFormat="1" x14ac:dyDescent="0.25">
      <c r="A80" s="96"/>
      <c r="B80" s="94"/>
      <c r="C80" s="94"/>
      <c r="D80" s="94"/>
      <c r="E80" s="96"/>
      <c r="F80" s="14"/>
      <c r="G80" s="14"/>
      <c r="H80" s="14"/>
      <c r="I80" s="14"/>
      <c r="J80" s="96"/>
      <c r="L80" s="14"/>
      <c r="M80" s="14"/>
      <c r="N80" s="14"/>
      <c r="O80" s="17"/>
      <c r="Q80" s="19"/>
      <c r="R80" s="6"/>
      <c r="S80" s="19"/>
      <c r="V80" s="19"/>
      <c r="X80" s="6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</row>
    <row r="81" spans="1:42" s="2" customFormat="1" x14ac:dyDescent="0.25">
      <c r="A81" s="96"/>
      <c r="B81" s="94"/>
      <c r="C81" s="94"/>
      <c r="D81" s="94"/>
      <c r="E81" s="96"/>
      <c r="F81" s="14"/>
      <c r="G81" s="14"/>
      <c r="H81" s="14"/>
      <c r="I81" s="14"/>
      <c r="J81" s="96"/>
      <c r="L81" s="14"/>
      <c r="M81" s="14"/>
      <c r="N81" s="14"/>
      <c r="O81" s="17"/>
      <c r="Q81" s="19"/>
      <c r="R81" s="6"/>
      <c r="S81" s="19"/>
      <c r="V81" s="19"/>
      <c r="X81" s="6"/>
      <c r="Y81" s="94"/>
      <c r="Z81" s="94"/>
      <c r="AA81" s="94"/>
      <c r="AB81" s="94"/>
      <c r="AC81" s="94"/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</row>
    <row r="82" spans="1:42" s="2" customFormat="1" x14ac:dyDescent="0.25">
      <c r="A82" s="96"/>
      <c r="B82" s="94"/>
      <c r="C82" s="94"/>
      <c r="D82" s="94"/>
      <c r="E82" s="96"/>
      <c r="F82" s="14"/>
      <c r="G82" s="14"/>
      <c r="H82" s="14"/>
      <c r="I82" s="14"/>
      <c r="J82" s="96"/>
      <c r="L82" s="14"/>
      <c r="M82" s="14"/>
      <c r="N82" s="14"/>
      <c r="O82" s="17"/>
      <c r="Q82" s="19"/>
      <c r="R82" s="6"/>
      <c r="S82" s="19"/>
      <c r="V82" s="19"/>
      <c r="X82" s="6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</row>
    <row r="83" spans="1:42" s="2" customFormat="1" x14ac:dyDescent="0.25">
      <c r="A83" s="96"/>
      <c r="B83" s="94"/>
      <c r="C83" s="94"/>
      <c r="D83" s="94"/>
      <c r="E83" s="96"/>
      <c r="F83" s="14"/>
      <c r="G83" s="14"/>
      <c r="H83" s="14"/>
      <c r="I83" s="14"/>
      <c r="J83" s="96"/>
      <c r="L83" s="14"/>
      <c r="M83" s="14"/>
      <c r="N83" s="14"/>
      <c r="O83" s="17"/>
      <c r="Q83" s="19"/>
      <c r="R83" s="6"/>
      <c r="S83" s="19"/>
      <c r="V83" s="19"/>
      <c r="X83" s="6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</row>
    <row r="84" spans="1:42" s="2" customFormat="1" x14ac:dyDescent="0.25">
      <c r="A84" s="96"/>
      <c r="B84" s="94"/>
      <c r="C84" s="94"/>
      <c r="D84" s="94"/>
      <c r="E84" s="96"/>
      <c r="F84" s="14"/>
      <c r="G84" s="14"/>
      <c r="H84" s="14"/>
      <c r="I84" s="14"/>
      <c r="J84" s="96"/>
      <c r="L84" s="14"/>
      <c r="M84" s="14"/>
      <c r="N84" s="14"/>
      <c r="O84" s="17"/>
      <c r="Q84" s="19"/>
      <c r="R84" s="6"/>
      <c r="S84" s="19"/>
      <c r="V84" s="19"/>
      <c r="X84" s="6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</row>
    <row r="85" spans="1:42" s="2" customFormat="1" x14ac:dyDescent="0.25">
      <c r="A85" s="96"/>
      <c r="B85" s="94"/>
      <c r="C85" s="94"/>
      <c r="D85" s="94"/>
      <c r="E85" s="96"/>
      <c r="F85" s="14"/>
      <c r="G85" s="14"/>
      <c r="H85" s="14"/>
      <c r="I85" s="14"/>
      <c r="J85" s="96"/>
      <c r="L85" s="14"/>
      <c r="M85" s="14"/>
      <c r="N85" s="14"/>
      <c r="O85" s="17"/>
      <c r="Q85" s="19"/>
      <c r="R85" s="6"/>
      <c r="S85" s="96"/>
      <c r="V85" s="19"/>
      <c r="X85" s="6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</row>
    <row r="86" spans="1:42" s="2" customFormat="1" x14ac:dyDescent="0.25">
      <c r="A86" s="96"/>
      <c r="B86" s="94"/>
      <c r="C86" s="94"/>
      <c r="D86" s="94"/>
      <c r="E86" s="96"/>
      <c r="F86" s="14"/>
      <c r="G86" s="14"/>
      <c r="H86" s="14"/>
      <c r="I86" s="14"/>
      <c r="J86" s="96"/>
      <c r="L86" s="14"/>
      <c r="M86" s="14"/>
      <c r="N86" s="14"/>
      <c r="O86" s="17"/>
      <c r="Q86" s="19"/>
      <c r="R86" s="6"/>
      <c r="S86" s="96"/>
      <c r="V86" s="19"/>
      <c r="X86" s="6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</row>
    <row r="87" spans="1:42" s="2" customFormat="1" x14ac:dyDescent="0.25">
      <c r="A87" s="96"/>
      <c r="B87" s="94"/>
      <c r="C87" s="94"/>
      <c r="D87" s="94"/>
      <c r="E87" s="96"/>
      <c r="F87" s="14"/>
      <c r="G87" s="14"/>
      <c r="H87" s="14"/>
      <c r="I87" s="14"/>
      <c r="J87" s="96"/>
      <c r="L87" s="14"/>
      <c r="M87" s="14"/>
      <c r="N87" s="14"/>
      <c r="O87" s="17"/>
      <c r="Q87" s="19"/>
      <c r="R87" s="6"/>
      <c r="S87" s="96"/>
      <c r="V87" s="19"/>
      <c r="X87" s="6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</row>
    <row r="88" spans="1:42" s="2" customFormat="1" x14ac:dyDescent="0.25">
      <c r="A88" s="96"/>
      <c r="B88" s="94"/>
      <c r="C88" s="94"/>
      <c r="D88" s="94"/>
      <c r="E88" s="96"/>
      <c r="F88" s="14"/>
      <c r="G88" s="14"/>
      <c r="H88" s="14"/>
      <c r="I88" s="14"/>
      <c r="J88" s="96"/>
      <c r="L88" s="14"/>
      <c r="M88" s="14"/>
      <c r="N88" s="14"/>
      <c r="O88" s="17"/>
      <c r="Q88" s="19"/>
      <c r="R88" s="6"/>
      <c r="S88" s="96"/>
      <c r="V88" s="19"/>
      <c r="X88" s="6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4"/>
      <c r="AP88" s="94"/>
    </row>
    <row r="89" spans="1:42" s="2" customFormat="1" x14ac:dyDescent="0.25">
      <c r="A89" s="96"/>
      <c r="B89" s="94"/>
      <c r="C89" s="94"/>
      <c r="D89" s="94"/>
      <c r="E89" s="96"/>
      <c r="F89" s="14"/>
      <c r="G89" s="14"/>
      <c r="H89" s="14"/>
      <c r="I89" s="14"/>
      <c r="J89" s="96"/>
      <c r="L89" s="14"/>
      <c r="M89" s="14"/>
      <c r="N89" s="14"/>
      <c r="O89" s="17"/>
      <c r="Q89" s="19"/>
      <c r="R89" s="6"/>
      <c r="S89" s="96"/>
      <c r="V89" s="19"/>
      <c r="X89" s="6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</row>
    <row r="90" spans="1:42" s="2" customFormat="1" x14ac:dyDescent="0.25">
      <c r="A90" s="96"/>
      <c r="B90" s="94"/>
      <c r="C90" s="94"/>
      <c r="D90" s="94"/>
      <c r="E90" s="96"/>
      <c r="F90" s="14"/>
      <c r="G90" s="14"/>
      <c r="H90" s="14"/>
      <c r="I90" s="14"/>
      <c r="J90" s="96"/>
      <c r="L90" s="14"/>
      <c r="M90" s="14"/>
      <c r="N90" s="14"/>
      <c r="O90" s="17"/>
      <c r="Q90" s="19"/>
      <c r="R90" s="6"/>
      <c r="S90" s="96"/>
      <c r="V90" s="19"/>
      <c r="X90" s="6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4"/>
      <c r="AP90" s="94"/>
    </row>
    <row r="91" spans="1:42" s="2" customFormat="1" x14ac:dyDescent="0.25">
      <c r="A91" s="96"/>
      <c r="B91" s="94"/>
      <c r="C91" s="94"/>
      <c r="D91" s="94"/>
      <c r="E91" s="96"/>
      <c r="F91" s="14"/>
      <c r="G91" s="14"/>
      <c r="H91" s="14"/>
      <c r="I91" s="14"/>
      <c r="J91" s="96"/>
      <c r="L91" s="14"/>
      <c r="M91" s="14"/>
      <c r="N91" s="14"/>
      <c r="O91" s="17"/>
      <c r="Q91" s="19"/>
      <c r="R91" s="6"/>
      <c r="S91" s="96"/>
      <c r="V91" s="19"/>
      <c r="X91" s="6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</row>
    <row r="92" spans="1:42" s="2" customFormat="1" x14ac:dyDescent="0.25">
      <c r="A92" s="96"/>
      <c r="B92" s="94"/>
      <c r="C92" s="94"/>
      <c r="D92" s="94"/>
      <c r="E92" s="96"/>
      <c r="F92" s="14"/>
      <c r="G92" s="14"/>
      <c r="H92" s="14"/>
      <c r="I92" s="14"/>
      <c r="J92" s="96"/>
      <c r="L92" s="14"/>
      <c r="M92" s="14"/>
      <c r="N92" s="14"/>
      <c r="O92" s="17"/>
      <c r="Q92" s="19"/>
      <c r="R92" s="6"/>
      <c r="S92" s="96"/>
      <c r="V92" s="19"/>
      <c r="X92" s="6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</row>
    <row r="93" spans="1:42" s="2" customFormat="1" x14ac:dyDescent="0.25">
      <c r="A93" s="96"/>
      <c r="B93" s="94"/>
      <c r="C93" s="94"/>
      <c r="D93" s="94"/>
      <c r="E93" s="96"/>
      <c r="F93" s="14"/>
      <c r="G93" s="14"/>
      <c r="H93" s="14"/>
      <c r="I93" s="14"/>
      <c r="J93" s="96"/>
      <c r="L93" s="14"/>
      <c r="M93" s="14"/>
      <c r="N93" s="14"/>
      <c r="O93" s="17"/>
      <c r="Q93" s="19"/>
      <c r="R93" s="6"/>
      <c r="S93" s="96"/>
      <c r="V93" s="19"/>
      <c r="X93" s="6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  <c r="AN93" s="94"/>
      <c r="AO93" s="94"/>
      <c r="AP93" s="94"/>
    </row>
    <row r="94" spans="1:42" s="2" customFormat="1" x14ac:dyDescent="0.25">
      <c r="A94" s="96"/>
      <c r="B94" s="94"/>
      <c r="C94" s="94"/>
      <c r="D94" s="94"/>
      <c r="E94" s="96"/>
      <c r="F94" s="14"/>
      <c r="G94" s="14"/>
      <c r="H94" s="14"/>
      <c r="I94" s="14"/>
      <c r="J94" s="96"/>
      <c r="L94" s="14"/>
      <c r="M94" s="14"/>
      <c r="N94" s="14"/>
      <c r="O94" s="17"/>
      <c r="Q94" s="19"/>
      <c r="R94" s="6"/>
      <c r="S94" s="96"/>
      <c r="V94" s="19"/>
      <c r="X94" s="6"/>
      <c r="Y94" s="94"/>
      <c r="Z94" s="94"/>
      <c r="AA94" s="94"/>
      <c r="AB94" s="94"/>
      <c r="AC94" s="94"/>
      <c r="AD94" s="94"/>
      <c r="AE94" s="94"/>
      <c r="AF94" s="94"/>
      <c r="AG94" s="94"/>
      <c r="AH94" s="94"/>
      <c r="AI94" s="94"/>
      <c r="AJ94" s="94"/>
      <c r="AK94" s="94"/>
      <c r="AL94" s="94"/>
      <c r="AM94" s="94"/>
      <c r="AN94" s="94"/>
      <c r="AO94" s="94"/>
      <c r="AP94" s="94"/>
    </row>
    <row r="95" spans="1:42" s="2" customFormat="1" x14ac:dyDescent="0.25">
      <c r="A95" s="96"/>
      <c r="B95" s="94"/>
      <c r="C95" s="94"/>
      <c r="D95" s="94"/>
      <c r="E95" s="96"/>
      <c r="F95" s="14"/>
      <c r="G95" s="14"/>
      <c r="H95" s="14"/>
      <c r="I95" s="14"/>
      <c r="J95" s="96"/>
      <c r="L95" s="14"/>
      <c r="M95" s="14"/>
      <c r="N95" s="14"/>
      <c r="O95" s="17"/>
      <c r="Q95" s="19"/>
      <c r="R95" s="6"/>
      <c r="S95" s="96"/>
      <c r="V95" s="19"/>
      <c r="X95" s="6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4"/>
      <c r="AO95" s="94"/>
      <c r="AP95" s="94"/>
    </row>
    <row r="96" spans="1:42" s="2" customFormat="1" x14ac:dyDescent="0.25">
      <c r="A96" s="96"/>
      <c r="B96" s="94"/>
      <c r="C96" s="94"/>
      <c r="D96" s="94"/>
      <c r="E96" s="96"/>
      <c r="F96" s="14"/>
      <c r="G96" s="14"/>
      <c r="H96" s="14"/>
      <c r="I96" s="14"/>
      <c r="J96" s="96"/>
      <c r="L96" s="14"/>
      <c r="M96" s="14"/>
      <c r="N96" s="14"/>
      <c r="O96" s="17"/>
      <c r="Q96" s="19"/>
      <c r="R96" s="6"/>
      <c r="S96" s="96"/>
      <c r="V96" s="19"/>
      <c r="X96" s="6"/>
      <c r="Y96" s="94"/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</row>
    <row r="97" spans="1:42" s="2" customFormat="1" x14ac:dyDescent="0.25">
      <c r="A97" s="96"/>
      <c r="B97" s="94"/>
      <c r="C97" s="94"/>
      <c r="D97" s="94"/>
      <c r="E97" s="96"/>
      <c r="F97" s="14"/>
      <c r="G97" s="14"/>
      <c r="H97" s="14"/>
      <c r="I97" s="14"/>
      <c r="J97" s="96"/>
      <c r="L97" s="14"/>
      <c r="M97" s="14"/>
      <c r="N97" s="14"/>
      <c r="O97" s="17"/>
      <c r="Q97" s="19"/>
      <c r="R97" s="6"/>
      <c r="S97" s="96"/>
      <c r="V97" s="19"/>
      <c r="X97" s="6"/>
      <c r="Y97" s="94"/>
      <c r="Z97" s="94"/>
      <c r="AA97" s="94"/>
      <c r="AB97" s="94"/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  <c r="AN97" s="94"/>
      <c r="AO97" s="94"/>
      <c r="AP97" s="94"/>
    </row>
    <row r="98" spans="1:42" s="2" customFormat="1" x14ac:dyDescent="0.25">
      <c r="A98" s="96"/>
      <c r="B98" s="94"/>
      <c r="C98" s="94"/>
      <c r="D98" s="94"/>
      <c r="E98" s="96"/>
      <c r="F98" s="14"/>
      <c r="G98" s="14"/>
      <c r="H98" s="14"/>
      <c r="I98" s="14"/>
      <c r="J98" s="96"/>
      <c r="L98" s="14"/>
      <c r="M98" s="14"/>
      <c r="N98" s="14"/>
      <c r="O98" s="17"/>
      <c r="Q98" s="19"/>
      <c r="R98" s="6"/>
      <c r="S98" s="96"/>
      <c r="V98" s="19"/>
      <c r="X98" s="6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</row>
    <row r="99" spans="1:42" s="2" customFormat="1" x14ac:dyDescent="0.25">
      <c r="A99" s="96"/>
      <c r="B99" s="94"/>
      <c r="C99" s="94"/>
      <c r="D99" s="94"/>
      <c r="E99" s="96"/>
      <c r="F99" s="14"/>
      <c r="G99" s="14"/>
      <c r="H99" s="14"/>
      <c r="I99" s="14"/>
      <c r="J99" s="96"/>
      <c r="L99" s="14"/>
      <c r="M99" s="14"/>
      <c r="N99" s="14"/>
      <c r="O99" s="17"/>
      <c r="Q99" s="19"/>
      <c r="R99" s="6"/>
      <c r="S99" s="96"/>
      <c r="V99" s="19"/>
      <c r="X99" s="6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94"/>
      <c r="AK99" s="94"/>
      <c r="AL99" s="94"/>
      <c r="AM99" s="94"/>
      <c r="AN99" s="94"/>
      <c r="AO99" s="94"/>
      <c r="AP99" s="94"/>
    </row>
    <row r="100" spans="1:42" s="2" customFormat="1" x14ac:dyDescent="0.25">
      <c r="A100" s="96"/>
      <c r="B100" s="94"/>
      <c r="C100" s="94"/>
      <c r="D100" s="94"/>
      <c r="E100" s="96"/>
      <c r="F100" s="14"/>
      <c r="G100" s="14"/>
      <c r="H100" s="14"/>
      <c r="I100" s="14"/>
      <c r="J100" s="96"/>
      <c r="L100" s="14"/>
      <c r="M100" s="14"/>
      <c r="N100" s="14"/>
      <c r="O100" s="17"/>
      <c r="Q100" s="19"/>
      <c r="R100" s="6"/>
      <c r="S100" s="96"/>
      <c r="V100" s="19"/>
      <c r="X100" s="6"/>
      <c r="Y100" s="94"/>
      <c r="Z100" s="94"/>
      <c r="AA100" s="94"/>
      <c r="AB100" s="94"/>
      <c r="AC100" s="94"/>
      <c r="AD100" s="94"/>
      <c r="AE100" s="94"/>
      <c r="AF100" s="94"/>
      <c r="AG100" s="94"/>
      <c r="AH100" s="94"/>
      <c r="AI100" s="94"/>
      <c r="AJ100" s="94"/>
      <c r="AK100" s="94"/>
      <c r="AL100" s="94"/>
      <c r="AM100" s="94"/>
      <c r="AN100" s="94"/>
      <c r="AO100" s="94"/>
      <c r="AP100" s="94"/>
    </row>
    <row r="101" spans="1:42" s="2" customFormat="1" x14ac:dyDescent="0.25">
      <c r="A101" s="96"/>
      <c r="B101" s="94"/>
      <c r="C101" s="94"/>
      <c r="D101" s="94"/>
      <c r="E101" s="96"/>
      <c r="F101" s="14"/>
      <c r="G101" s="14"/>
      <c r="H101" s="14"/>
      <c r="I101" s="14"/>
      <c r="J101" s="96"/>
      <c r="L101" s="14"/>
      <c r="M101" s="14"/>
      <c r="N101" s="14"/>
      <c r="O101" s="17"/>
      <c r="Q101" s="19"/>
      <c r="R101" s="6"/>
      <c r="S101" s="96"/>
      <c r="V101" s="19"/>
      <c r="X101" s="6"/>
      <c r="Y101" s="94"/>
      <c r="Z101" s="94"/>
      <c r="AA101" s="94"/>
      <c r="AB101" s="94"/>
      <c r="AC101" s="94"/>
      <c r="AD101" s="94"/>
      <c r="AE101" s="94"/>
      <c r="AF101" s="94"/>
      <c r="AG101" s="94"/>
      <c r="AH101" s="94"/>
      <c r="AI101" s="94"/>
      <c r="AJ101" s="94"/>
      <c r="AK101" s="94"/>
      <c r="AL101" s="94"/>
      <c r="AM101" s="94"/>
      <c r="AN101" s="94"/>
      <c r="AO101" s="94"/>
      <c r="AP101" s="94"/>
    </row>
    <row r="102" spans="1:42" s="2" customFormat="1" x14ac:dyDescent="0.25">
      <c r="A102" s="96"/>
      <c r="B102" s="94"/>
      <c r="C102" s="94"/>
      <c r="D102" s="94"/>
      <c r="E102" s="96"/>
      <c r="F102" s="14"/>
      <c r="G102" s="14"/>
      <c r="H102" s="14"/>
      <c r="I102" s="14"/>
      <c r="J102" s="96"/>
      <c r="L102" s="14"/>
      <c r="M102" s="14"/>
      <c r="N102" s="14"/>
      <c r="O102" s="17"/>
      <c r="Q102" s="19"/>
      <c r="R102" s="6"/>
      <c r="S102" s="96"/>
      <c r="V102" s="19"/>
      <c r="X102" s="6"/>
      <c r="Y102" s="94"/>
      <c r="Z102" s="94"/>
      <c r="AA102" s="94"/>
      <c r="AB102" s="94"/>
      <c r="AC102" s="94"/>
      <c r="AD102" s="94"/>
      <c r="AE102" s="94"/>
      <c r="AF102" s="94"/>
      <c r="AG102" s="94"/>
      <c r="AH102" s="94"/>
      <c r="AI102" s="94"/>
      <c r="AJ102" s="94"/>
      <c r="AK102" s="94"/>
      <c r="AL102" s="94"/>
      <c r="AM102" s="94"/>
      <c r="AN102" s="94"/>
      <c r="AO102" s="94"/>
      <c r="AP102" s="94"/>
    </row>
    <row r="103" spans="1:42" s="2" customFormat="1" x14ac:dyDescent="0.25">
      <c r="A103" s="96"/>
      <c r="B103" s="94"/>
      <c r="C103" s="94"/>
      <c r="D103" s="94"/>
      <c r="E103" s="96"/>
      <c r="F103" s="14"/>
      <c r="G103" s="14"/>
      <c r="H103" s="14"/>
      <c r="I103" s="14"/>
      <c r="J103" s="96"/>
      <c r="L103" s="14"/>
      <c r="M103" s="14"/>
      <c r="N103" s="14"/>
      <c r="O103" s="17"/>
      <c r="Q103" s="19"/>
      <c r="R103" s="6"/>
      <c r="S103" s="96"/>
      <c r="V103" s="19"/>
      <c r="X103" s="6"/>
      <c r="Y103" s="94"/>
      <c r="Z103" s="94"/>
      <c r="AA103" s="94"/>
      <c r="AB103" s="94"/>
      <c r="AC103" s="94"/>
      <c r="AD103" s="94"/>
      <c r="AE103" s="94"/>
      <c r="AF103" s="94"/>
      <c r="AG103" s="94"/>
      <c r="AH103" s="94"/>
      <c r="AI103" s="94"/>
      <c r="AJ103" s="94"/>
      <c r="AK103" s="94"/>
      <c r="AL103" s="94"/>
      <c r="AM103" s="94"/>
      <c r="AN103" s="94"/>
      <c r="AO103" s="94"/>
      <c r="AP103" s="94"/>
    </row>
    <row r="104" spans="1:42" s="2" customFormat="1" x14ac:dyDescent="0.25">
      <c r="A104" s="96"/>
      <c r="B104" s="94"/>
      <c r="C104" s="94"/>
      <c r="D104" s="94"/>
      <c r="E104" s="96"/>
      <c r="F104" s="14"/>
      <c r="G104" s="14"/>
      <c r="H104" s="14"/>
      <c r="I104" s="14"/>
      <c r="J104" s="96"/>
      <c r="L104" s="14"/>
      <c r="M104" s="14"/>
      <c r="N104" s="14"/>
      <c r="O104" s="17"/>
      <c r="Q104" s="19"/>
      <c r="R104" s="6"/>
      <c r="S104" s="96"/>
      <c r="V104" s="19"/>
      <c r="X104" s="6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</row>
    <row r="105" spans="1:42" s="2" customFormat="1" x14ac:dyDescent="0.25">
      <c r="A105" s="96"/>
      <c r="B105" s="94"/>
      <c r="C105" s="94"/>
      <c r="D105" s="94"/>
      <c r="E105" s="96"/>
      <c r="F105" s="14"/>
      <c r="G105" s="14"/>
      <c r="H105" s="14"/>
      <c r="I105" s="14"/>
      <c r="J105" s="96"/>
      <c r="L105" s="14"/>
      <c r="M105" s="14"/>
      <c r="N105" s="14"/>
      <c r="O105" s="17"/>
      <c r="Q105" s="19"/>
      <c r="R105" s="6"/>
      <c r="S105" s="96"/>
      <c r="V105" s="19"/>
      <c r="X105" s="6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  <c r="AN105" s="94"/>
      <c r="AO105" s="94"/>
      <c r="AP105" s="94"/>
    </row>
    <row r="106" spans="1:42" s="2" customFormat="1" x14ac:dyDescent="0.25">
      <c r="A106" s="96"/>
      <c r="B106" s="94"/>
      <c r="C106" s="94"/>
      <c r="D106" s="94"/>
      <c r="E106" s="96"/>
      <c r="F106" s="14"/>
      <c r="G106" s="14"/>
      <c r="H106" s="14"/>
      <c r="I106" s="14"/>
      <c r="J106" s="96"/>
      <c r="L106" s="14"/>
      <c r="M106" s="14"/>
      <c r="N106" s="14"/>
      <c r="O106" s="17"/>
      <c r="Q106" s="19"/>
      <c r="R106" s="6"/>
      <c r="S106" s="96"/>
      <c r="V106" s="19"/>
      <c r="X106" s="6"/>
      <c r="Y106" s="94"/>
      <c r="Z106" s="94"/>
      <c r="AA106" s="94"/>
      <c r="AB106" s="94"/>
      <c r="AC106" s="94"/>
      <c r="AD106" s="94"/>
      <c r="AE106" s="94"/>
      <c r="AF106" s="94"/>
      <c r="AG106" s="94"/>
      <c r="AH106" s="94"/>
      <c r="AI106" s="94"/>
      <c r="AJ106" s="94"/>
      <c r="AK106" s="94"/>
      <c r="AL106" s="94"/>
      <c r="AM106" s="94"/>
      <c r="AN106" s="94"/>
      <c r="AO106" s="94"/>
      <c r="AP106" s="94"/>
    </row>
    <row r="107" spans="1:42" s="2" customFormat="1" x14ac:dyDescent="0.25">
      <c r="A107" s="96"/>
      <c r="B107" s="94"/>
      <c r="C107" s="94"/>
      <c r="D107" s="94"/>
      <c r="E107" s="96"/>
      <c r="F107" s="14"/>
      <c r="G107" s="14"/>
      <c r="H107" s="14"/>
      <c r="I107" s="14"/>
      <c r="J107" s="96"/>
      <c r="L107" s="14"/>
      <c r="M107" s="14"/>
      <c r="N107" s="14"/>
      <c r="O107" s="17"/>
      <c r="Q107" s="19"/>
      <c r="R107" s="6"/>
      <c r="S107" s="96"/>
      <c r="V107" s="19"/>
      <c r="X107" s="6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94"/>
      <c r="AL107" s="94"/>
      <c r="AM107" s="94"/>
      <c r="AN107" s="94"/>
      <c r="AO107" s="94"/>
      <c r="AP107" s="94"/>
    </row>
    <row r="108" spans="1:42" s="2" customFormat="1" x14ac:dyDescent="0.25">
      <c r="A108" s="96"/>
      <c r="B108" s="94"/>
      <c r="C108" s="94"/>
      <c r="D108" s="94"/>
      <c r="E108" s="96"/>
      <c r="F108" s="14"/>
      <c r="G108" s="14"/>
      <c r="H108" s="14"/>
      <c r="I108" s="14"/>
      <c r="J108" s="96"/>
      <c r="L108" s="14"/>
      <c r="M108" s="14"/>
      <c r="N108" s="14"/>
      <c r="O108" s="17"/>
      <c r="Q108" s="19"/>
      <c r="R108" s="6"/>
      <c r="S108" s="96"/>
      <c r="V108" s="19"/>
      <c r="X108" s="6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</row>
    <row r="109" spans="1:42" s="2" customFormat="1" x14ac:dyDescent="0.25">
      <c r="A109" s="96"/>
      <c r="B109" s="94"/>
      <c r="C109" s="94"/>
      <c r="D109" s="94"/>
      <c r="E109" s="96"/>
      <c r="F109" s="14"/>
      <c r="G109" s="14"/>
      <c r="H109" s="14"/>
      <c r="I109" s="14"/>
      <c r="J109" s="96"/>
      <c r="L109" s="14"/>
      <c r="M109" s="14"/>
      <c r="N109" s="14"/>
      <c r="O109" s="17"/>
      <c r="Q109" s="19"/>
      <c r="R109" s="6"/>
      <c r="S109" s="96"/>
      <c r="V109" s="19"/>
      <c r="X109" s="6"/>
      <c r="Y109" s="94"/>
      <c r="Z109" s="94"/>
      <c r="AA109" s="94"/>
      <c r="AB109" s="94"/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  <c r="AO109" s="94"/>
      <c r="AP109" s="94"/>
    </row>
    <row r="110" spans="1:42" s="2" customFormat="1" x14ac:dyDescent="0.25">
      <c r="A110" s="96"/>
      <c r="B110" s="94"/>
      <c r="C110" s="94"/>
      <c r="D110" s="94"/>
      <c r="E110" s="96"/>
      <c r="F110" s="14"/>
      <c r="G110" s="14"/>
      <c r="H110" s="14"/>
      <c r="I110" s="14"/>
      <c r="J110" s="96"/>
      <c r="L110" s="14"/>
      <c r="M110" s="14"/>
      <c r="N110" s="14"/>
      <c r="O110" s="17"/>
      <c r="Q110" s="19"/>
      <c r="R110" s="6"/>
      <c r="S110" s="96"/>
      <c r="V110" s="19"/>
      <c r="X110" s="6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4"/>
      <c r="AO110" s="94"/>
      <c r="AP110" s="94"/>
    </row>
    <row r="111" spans="1:42" s="2" customFormat="1" x14ac:dyDescent="0.25">
      <c r="A111" s="96"/>
      <c r="B111" s="94"/>
      <c r="C111" s="94"/>
      <c r="D111" s="94"/>
      <c r="E111" s="96"/>
      <c r="F111" s="14"/>
      <c r="G111" s="14"/>
      <c r="H111" s="14"/>
      <c r="I111" s="14"/>
      <c r="J111" s="96"/>
      <c r="L111" s="14"/>
      <c r="M111" s="14"/>
      <c r="N111" s="14"/>
      <c r="O111" s="17"/>
      <c r="Q111" s="19"/>
      <c r="R111" s="6"/>
      <c r="S111" s="96"/>
      <c r="V111" s="19"/>
      <c r="X111" s="6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  <c r="AN111" s="94"/>
      <c r="AO111" s="94"/>
      <c r="AP111" s="94"/>
    </row>
    <row r="112" spans="1:42" s="2" customFormat="1" x14ac:dyDescent="0.25">
      <c r="A112" s="96"/>
      <c r="B112" s="94"/>
      <c r="C112" s="94"/>
      <c r="D112" s="94"/>
      <c r="E112" s="96"/>
      <c r="F112" s="14"/>
      <c r="G112" s="14"/>
      <c r="H112" s="14"/>
      <c r="I112" s="14"/>
      <c r="J112" s="96"/>
      <c r="L112" s="14"/>
      <c r="M112" s="14"/>
      <c r="N112" s="14"/>
      <c r="O112" s="17"/>
      <c r="Q112" s="19"/>
      <c r="R112" s="6"/>
      <c r="S112" s="96"/>
      <c r="V112" s="19"/>
      <c r="X112" s="6"/>
      <c r="Y112" s="94"/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94"/>
    </row>
    <row r="113" spans="1:42" s="2" customFormat="1" x14ac:dyDescent="0.25">
      <c r="A113" s="96"/>
      <c r="B113" s="94"/>
      <c r="C113" s="94"/>
      <c r="D113" s="94"/>
      <c r="E113" s="96"/>
      <c r="F113" s="14"/>
      <c r="G113" s="14"/>
      <c r="H113" s="14"/>
      <c r="I113" s="14"/>
      <c r="J113" s="96"/>
      <c r="L113" s="14"/>
      <c r="M113" s="14"/>
      <c r="N113" s="14"/>
      <c r="O113" s="17"/>
      <c r="Q113" s="19"/>
      <c r="R113" s="6"/>
      <c r="S113" s="96"/>
      <c r="V113" s="19"/>
      <c r="X113" s="6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</row>
    <row r="114" spans="1:42" s="2" customFormat="1" x14ac:dyDescent="0.25">
      <c r="A114" s="96"/>
      <c r="B114" s="94"/>
      <c r="C114" s="94"/>
      <c r="D114" s="94"/>
      <c r="E114" s="96"/>
      <c r="F114" s="14"/>
      <c r="G114" s="14"/>
      <c r="H114" s="14"/>
      <c r="I114" s="14"/>
      <c r="J114" s="96"/>
      <c r="L114" s="14"/>
      <c r="M114" s="14"/>
      <c r="N114" s="14"/>
      <c r="O114" s="17"/>
      <c r="Q114" s="19"/>
      <c r="R114" s="6"/>
      <c r="S114" s="96"/>
      <c r="V114" s="19"/>
      <c r="X114" s="6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</row>
    <row r="115" spans="1:42" s="2" customFormat="1" x14ac:dyDescent="0.25">
      <c r="A115" s="96"/>
      <c r="B115" s="94"/>
      <c r="C115" s="94"/>
      <c r="D115" s="94"/>
      <c r="E115" s="96"/>
      <c r="F115" s="14"/>
      <c r="G115" s="14"/>
      <c r="H115" s="14"/>
      <c r="I115" s="14"/>
      <c r="J115" s="96"/>
      <c r="L115" s="14"/>
      <c r="M115" s="14"/>
      <c r="N115" s="14"/>
      <c r="O115" s="17"/>
      <c r="Q115" s="19"/>
      <c r="R115" s="6"/>
      <c r="S115" s="96"/>
      <c r="V115" s="19"/>
      <c r="X115" s="6"/>
      <c r="Y115" s="94"/>
      <c r="Z115" s="94"/>
      <c r="AA115" s="94"/>
      <c r="AB115" s="94"/>
      <c r="AC115" s="94"/>
      <c r="AD115" s="94"/>
      <c r="AE115" s="94"/>
      <c r="AF115" s="94"/>
      <c r="AG115" s="94"/>
      <c r="AH115" s="94"/>
      <c r="AI115" s="94"/>
      <c r="AJ115" s="94"/>
      <c r="AK115" s="94"/>
      <c r="AL115" s="94"/>
      <c r="AM115" s="94"/>
      <c r="AN115" s="94"/>
      <c r="AO115" s="94"/>
      <c r="AP115" s="94"/>
    </row>
    <row r="116" spans="1:42" s="2" customFormat="1" x14ac:dyDescent="0.25">
      <c r="A116" s="96"/>
      <c r="B116" s="94"/>
      <c r="C116" s="94"/>
      <c r="D116" s="94"/>
      <c r="E116" s="96"/>
      <c r="F116" s="14"/>
      <c r="G116" s="14"/>
      <c r="H116" s="14"/>
      <c r="I116" s="14"/>
      <c r="J116" s="96"/>
      <c r="L116" s="14"/>
      <c r="M116" s="14"/>
      <c r="N116" s="14"/>
      <c r="O116" s="17"/>
      <c r="Q116" s="19"/>
      <c r="R116" s="6"/>
      <c r="S116" s="96"/>
      <c r="V116" s="19"/>
      <c r="X116" s="6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  <c r="AO116" s="94"/>
      <c r="AP116" s="94"/>
    </row>
    <row r="117" spans="1:42" s="2" customFormat="1" x14ac:dyDescent="0.25">
      <c r="A117" s="96"/>
      <c r="B117" s="94"/>
      <c r="C117" s="94"/>
      <c r="D117" s="94"/>
      <c r="E117" s="96"/>
      <c r="F117" s="14"/>
      <c r="G117" s="14"/>
      <c r="H117" s="14"/>
      <c r="I117" s="14"/>
      <c r="J117" s="96"/>
      <c r="L117" s="14"/>
      <c r="M117" s="14"/>
      <c r="N117" s="14"/>
      <c r="O117" s="17"/>
      <c r="Q117" s="19"/>
      <c r="R117" s="6"/>
      <c r="S117" s="96"/>
      <c r="V117" s="19"/>
      <c r="X117" s="6"/>
      <c r="Y117" s="94"/>
      <c r="Z117" s="94"/>
      <c r="AA117" s="94"/>
      <c r="AB117" s="94"/>
      <c r="AC117" s="94"/>
      <c r="AD117" s="94"/>
      <c r="AE117" s="94"/>
      <c r="AF117" s="94"/>
      <c r="AG117" s="94"/>
      <c r="AH117" s="94"/>
      <c r="AI117" s="94"/>
      <c r="AJ117" s="94"/>
      <c r="AK117" s="94"/>
      <c r="AL117" s="94"/>
      <c r="AM117" s="94"/>
      <c r="AN117" s="94"/>
      <c r="AO117" s="94"/>
      <c r="AP117" s="94"/>
    </row>
    <row r="118" spans="1:42" s="2" customFormat="1" x14ac:dyDescent="0.25">
      <c r="A118" s="96"/>
      <c r="B118" s="94"/>
      <c r="C118" s="94"/>
      <c r="D118" s="94"/>
      <c r="E118" s="96"/>
      <c r="F118" s="14"/>
      <c r="G118" s="14"/>
      <c r="H118" s="14"/>
      <c r="I118" s="14"/>
      <c r="J118" s="96"/>
      <c r="L118" s="14"/>
      <c r="M118" s="14"/>
      <c r="N118" s="14"/>
      <c r="O118" s="17"/>
      <c r="Q118" s="19"/>
      <c r="R118" s="6"/>
      <c r="S118" s="96"/>
      <c r="V118" s="19"/>
      <c r="X118" s="6"/>
      <c r="Y118" s="94"/>
      <c r="Z118" s="94"/>
      <c r="AA118" s="94"/>
      <c r="AB118" s="94"/>
      <c r="AC118" s="94"/>
      <c r="AD118" s="94"/>
      <c r="AE118" s="94"/>
      <c r="AF118" s="94"/>
      <c r="AG118" s="94"/>
      <c r="AH118" s="94"/>
      <c r="AI118" s="94"/>
      <c r="AJ118" s="94"/>
      <c r="AK118" s="94"/>
      <c r="AL118" s="94"/>
      <c r="AM118" s="94"/>
      <c r="AN118" s="94"/>
      <c r="AO118" s="94"/>
      <c r="AP118" s="94"/>
    </row>
    <row r="119" spans="1:42" s="2" customFormat="1" x14ac:dyDescent="0.25">
      <c r="A119" s="96"/>
      <c r="B119" s="94"/>
      <c r="C119" s="94"/>
      <c r="D119" s="94"/>
      <c r="E119" s="96"/>
      <c r="F119" s="14"/>
      <c r="G119" s="14"/>
      <c r="H119" s="14"/>
      <c r="I119" s="14"/>
      <c r="J119" s="96"/>
      <c r="L119" s="14"/>
      <c r="M119" s="14"/>
      <c r="N119" s="14"/>
      <c r="O119" s="17"/>
      <c r="Q119" s="19"/>
      <c r="R119" s="6"/>
      <c r="S119" s="96"/>
      <c r="V119" s="19"/>
      <c r="X119" s="6"/>
      <c r="Y119" s="94"/>
      <c r="Z119" s="94"/>
      <c r="AA119" s="94"/>
      <c r="AB119" s="94"/>
      <c r="AC119" s="94"/>
      <c r="AD119" s="94"/>
      <c r="AE119" s="94"/>
      <c r="AF119" s="94"/>
      <c r="AG119" s="94"/>
      <c r="AH119" s="94"/>
      <c r="AI119" s="94"/>
      <c r="AJ119" s="94"/>
      <c r="AK119" s="94"/>
      <c r="AL119" s="94"/>
      <c r="AM119" s="94"/>
      <c r="AN119" s="94"/>
      <c r="AO119" s="94"/>
      <c r="AP119" s="94"/>
    </row>
    <row r="120" spans="1:42" s="2" customFormat="1" x14ac:dyDescent="0.25">
      <c r="A120" s="96"/>
      <c r="B120" s="94"/>
      <c r="C120" s="94"/>
      <c r="D120" s="94"/>
      <c r="E120" s="96"/>
      <c r="F120" s="14"/>
      <c r="G120" s="14"/>
      <c r="H120" s="14"/>
      <c r="I120" s="14"/>
      <c r="J120" s="96"/>
      <c r="L120" s="14"/>
      <c r="M120" s="14"/>
      <c r="N120" s="14"/>
      <c r="O120" s="17"/>
      <c r="Q120" s="19"/>
      <c r="R120" s="6"/>
      <c r="S120" s="96"/>
      <c r="V120" s="19"/>
      <c r="X120" s="6"/>
      <c r="Y120" s="94"/>
      <c r="Z120" s="94"/>
      <c r="AA120" s="94"/>
      <c r="AB120" s="94"/>
      <c r="AC120" s="94"/>
      <c r="AD120" s="94"/>
      <c r="AE120" s="94"/>
      <c r="AF120" s="94"/>
      <c r="AG120" s="94"/>
      <c r="AH120" s="94"/>
      <c r="AI120" s="94"/>
      <c r="AJ120" s="94"/>
      <c r="AK120" s="94"/>
      <c r="AL120" s="94"/>
      <c r="AM120" s="94"/>
      <c r="AN120" s="94"/>
      <c r="AO120" s="94"/>
      <c r="AP120" s="94"/>
    </row>
    <row r="121" spans="1:42" s="2" customFormat="1" x14ac:dyDescent="0.25">
      <c r="A121" s="96"/>
      <c r="B121" s="94"/>
      <c r="C121" s="94"/>
      <c r="D121" s="94"/>
      <c r="E121" s="96"/>
      <c r="F121" s="14"/>
      <c r="G121" s="14"/>
      <c r="H121" s="14"/>
      <c r="I121" s="14"/>
      <c r="J121" s="96"/>
      <c r="L121" s="14"/>
      <c r="M121" s="14"/>
      <c r="N121" s="14"/>
      <c r="O121" s="17"/>
      <c r="Q121" s="19"/>
      <c r="R121" s="6"/>
      <c r="S121" s="96"/>
      <c r="V121" s="19"/>
      <c r="X121" s="6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</row>
    <row r="122" spans="1:42" s="2" customFormat="1" x14ac:dyDescent="0.25">
      <c r="A122" s="96"/>
      <c r="B122" s="94"/>
      <c r="C122" s="94"/>
      <c r="D122" s="94"/>
      <c r="E122" s="96"/>
      <c r="F122" s="14"/>
      <c r="G122" s="14"/>
      <c r="H122" s="14"/>
      <c r="I122" s="14"/>
      <c r="J122" s="96"/>
      <c r="L122" s="14"/>
      <c r="M122" s="14"/>
      <c r="N122" s="14"/>
      <c r="O122" s="17"/>
      <c r="Q122" s="19"/>
      <c r="R122" s="6"/>
      <c r="S122" s="96"/>
      <c r="V122" s="19"/>
      <c r="X122" s="6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</row>
    <row r="123" spans="1:42" s="2" customFormat="1" x14ac:dyDescent="0.25">
      <c r="A123" s="96"/>
      <c r="B123" s="94"/>
      <c r="C123" s="94"/>
      <c r="D123" s="94"/>
      <c r="E123" s="96"/>
      <c r="F123" s="14"/>
      <c r="G123" s="14"/>
      <c r="H123" s="14"/>
      <c r="I123" s="14"/>
      <c r="J123" s="96"/>
      <c r="L123" s="14"/>
      <c r="M123" s="14"/>
      <c r="N123" s="14"/>
      <c r="O123" s="17"/>
      <c r="Q123" s="19"/>
      <c r="R123" s="6"/>
      <c r="S123" s="96"/>
      <c r="V123" s="19"/>
      <c r="X123" s="6"/>
      <c r="Y123" s="94"/>
      <c r="Z123" s="94"/>
      <c r="AA123" s="94"/>
      <c r="AB123" s="94"/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</row>
    <row r="124" spans="1:42" s="2" customFormat="1" x14ac:dyDescent="0.25">
      <c r="A124" s="96"/>
      <c r="B124" s="94"/>
      <c r="C124" s="94"/>
      <c r="D124" s="94"/>
      <c r="E124" s="96"/>
      <c r="F124" s="14"/>
      <c r="G124" s="14"/>
      <c r="H124" s="14"/>
      <c r="I124" s="14"/>
      <c r="J124" s="96"/>
      <c r="L124" s="14"/>
      <c r="M124" s="14"/>
      <c r="N124" s="14"/>
      <c r="O124" s="17"/>
      <c r="Q124" s="19"/>
      <c r="R124" s="6"/>
      <c r="S124" s="96"/>
      <c r="V124" s="18"/>
      <c r="X124" s="6"/>
      <c r="Y124" s="94"/>
      <c r="Z124" s="94"/>
      <c r="AA124" s="94"/>
      <c r="AB124" s="94"/>
      <c r="AC124" s="94"/>
      <c r="AD124" s="94"/>
      <c r="AE124" s="94"/>
      <c r="AF124" s="94"/>
      <c r="AG124" s="94"/>
      <c r="AH124" s="94"/>
      <c r="AI124" s="94"/>
      <c r="AJ124" s="94"/>
      <c r="AK124" s="94"/>
      <c r="AL124" s="94"/>
      <c r="AM124" s="94"/>
      <c r="AN124" s="94"/>
      <c r="AO124" s="94"/>
      <c r="AP124" s="94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2" priority="4" operator="lessThan">
      <formula>0</formula>
    </cfRule>
  </conditionalFormatting>
  <conditionalFormatting sqref="E6:E23">
    <cfRule type="expression" dxfId="11" priority="3">
      <formula>IF(S6&lt;&gt;"",E6=S6,FALSE)</formula>
    </cfRule>
  </conditionalFormatting>
  <conditionalFormatting sqref="J5">
    <cfRule type="expression" dxfId="10" priority="2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C8EC8E3-4214-428E-8507-CDC6B5F130CB}">
            <xm:f>IF(New!S24&lt;&gt;"",New!E24=New!S24,FALSE)</xm:f>
            <x14:dxf>
              <fill>
                <patternFill>
                  <bgColor theme="6" tint="0.59996337778862885"/>
                </patternFill>
              </fill>
            </x14:dxf>
          </x14:cfRule>
          <xm:sqref>E24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M1" zoomScaleNormal="100" workbookViewId="0">
      <selection activeCell="W7" sqref="W7"/>
    </sheetView>
  </sheetViews>
  <sheetFormatPr defaultRowHeight="15" x14ac:dyDescent="0.25"/>
  <cols>
    <col min="1" max="1" width="7.7109375" style="96" customWidth="1"/>
    <col min="2" max="2" width="11.140625" style="94" customWidth="1"/>
    <col min="3" max="3" width="7.42578125" style="94" customWidth="1"/>
    <col min="4" max="4" width="7.140625" style="94" customWidth="1"/>
    <col min="5" max="5" width="8" style="9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94" customWidth="1"/>
    <col min="26" max="16384" width="9.140625" style="94"/>
  </cols>
  <sheetData>
    <row r="1" spans="1:42" ht="18.75" x14ac:dyDescent="0.3">
      <c r="A1" s="7" t="s">
        <v>0</v>
      </c>
      <c r="O1" s="24" t="s">
        <v>10</v>
      </c>
      <c r="P1" s="25" t="s">
        <v>97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95" t="s">
        <v>12</v>
      </c>
      <c r="S3" s="116" t="s">
        <v>8</v>
      </c>
      <c r="T3" s="117"/>
      <c r="U3" s="118"/>
      <c r="V3" s="116" t="s">
        <v>25</v>
      </c>
      <c r="W3" s="118"/>
      <c r="X3" s="95" t="s">
        <v>32</v>
      </c>
      <c r="Y3" s="35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5" t="s">
        <v>29</v>
      </c>
      <c r="S4" s="10" t="s">
        <v>14</v>
      </c>
      <c r="T4" s="12" t="s">
        <v>6</v>
      </c>
      <c r="U4" s="12" t="s">
        <v>7</v>
      </c>
      <c r="V4" s="97" t="s">
        <v>14</v>
      </c>
      <c r="W4" s="12" t="s">
        <v>7</v>
      </c>
      <c r="X4" s="95" t="s">
        <v>33</v>
      </c>
      <c r="Y4" s="41" t="s">
        <v>22</v>
      </c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x14ac:dyDescent="0.25">
      <c r="A5" s="96" t="s">
        <v>9</v>
      </c>
      <c r="B5" s="8">
        <v>41126</v>
      </c>
      <c r="C5" s="96" t="s">
        <v>98</v>
      </c>
      <c r="D5" s="19">
        <v>3</v>
      </c>
      <c r="E5" s="19">
        <v>6</v>
      </c>
      <c r="F5" s="14">
        <v>60</v>
      </c>
      <c r="H5" s="2">
        <f t="shared" ref="H5:H24" si="0">IF(E5=S5,F5/2*MIN(T5,42),0)*X5</f>
        <v>144</v>
      </c>
      <c r="I5" s="2">
        <f t="shared" ref="I5:I24" si="1">IF(E5=S5,G5/2*MIN(U5,22),IF(E5=V5,G5/2*MIN(W5,22),0))*X5</f>
        <v>0</v>
      </c>
      <c r="J5" s="19">
        <v>3</v>
      </c>
      <c r="K5" s="14">
        <v>20</v>
      </c>
      <c r="L5" s="14">
        <v>20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144</v>
      </c>
      <c r="Q5" s="19">
        <f t="shared" ref="Q5:Q24" si="4">IF(B5&gt;1/1/2000,1,0)</f>
        <v>1</v>
      </c>
      <c r="R5" s="6">
        <f>IF(P5&gt;O5,1,0)</f>
        <v>1</v>
      </c>
      <c r="S5" s="19">
        <v>6</v>
      </c>
      <c r="T5" s="2">
        <v>4.8</v>
      </c>
      <c r="V5" s="19"/>
      <c r="X5" s="49">
        <v>1</v>
      </c>
      <c r="Y5" s="43"/>
    </row>
    <row r="6" spans="1:42" x14ac:dyDescent="0.25">
      <c r="A6" s="96" t="s">
        <v>34</v>
      </c>
      <c r="B6" s="8">
        <v>41128</v>
      </c>
      <c r="C6" s="96" t="s">
        <v>99</v>
      </c>
      <c r="D6" s="19">
        <v>9</v>
      </c>
      <c r="E6" s="19">
        <v>4</v>
      </c>
      <c r="F6" s="14">
        <v>55</v>
      </c>
      <c r="H6" s="2">
        <f t="shared" si="0"/>
        <v>0</v>
      </c>
      <c r="I6" s="2">
        <f t="shared" si="1"/>
        <v>0</v>
      </c>
      <c r="J6" s="19">
        <v>5</v>
      </c>
      <c r="K6" s="14">
        <v>20</v>
      </c>
      <c r="L6" s="14">
        <v>25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2</v>
      </c>
      <c r="T6" s="2">
        <v>13.2</v>
      </c>
      <c r="U6" s="2">
        <v>6.6</v>
      </c>
      <c r="V6" s="19">
        <v>3</v>
      </c>
      <c r="W6" s="2">
        <v>6.8</v>
      </c>
      <c r="X6" s="49">
        <v>1</v>
      </c>
      <c r="Y6" s="43"/>
    </row>
    <row r="7" spans="1:42" x14ac:dyDescent="0.25">
      <c r="A7" s="96" t="s">
        <v>35</v>
      </c>
      <c r="B7" s="8"/>
      <c r="C7" s="96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96" t="s">
        <v>36</v>
      </c>
      <c r="B8" s="8"/>
      <c r="C8" s="96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96" t="s">
        <v>37</v>
      </c>
      <c r="B9" s="8"/>
      <c r="C9" s="96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96" t="s">
        <v>38</v>
      </c>
      <c r="B10" s="8"/>
      <c r="C10" s="96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96" t="s">
        <v>39</v>
      </c>
      <c r="B11" s="8"/>
      <c r="C11" s="96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96" t="s">
        <v>40</v>
      </c>
      <c r="B12" s="8"/>
      <c r="C12" s="96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96" t="s">
        <v>41</v>
      </c>
      <c r="B13" s="8"/>
      <c r="C13" s="96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96" t="s">
        <v>42</v>
      </c>
      <c r="B14" s="8"/>
      <c r="C14" s="96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96" t="s">
        <v>43</v>
      </c>
      <c r="B15" s="8"/>
      <c r="C15" s="96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96" t="s">
        <v>44</v>
      </c>
      <c r="B16" s="8"/>
      <c r="C16" s="96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96" t="s">
        <v>45</v>
      </c>
      <c r="B17" s="8"/>
      <c r="C17" s="96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96" t="s">
        <v>46</v>
      </c>
      <c r="B18" s="8"/>
      <c r="C18" s="96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96" t="s">
        <v>47</v>
      </c>
      <c r="B19" s="8"/>
      <c r="C19" s="96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6" t="s">
        <v>48</v>
      </c>
      <c r="B20" s="8"/>
      <c r="C20" s="96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6" t="s">
        <v>49</v>
      </c>
      <c r="B21" s="8"/>
      <c r="C21" s="96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6" t="s">
        <v>50</v>
      </c>
      <c r="B22" s="8"/>
      <c r="C22" s="96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6" t="s">
        <v>51</v>
      </c>
      <c r="B23" s="8"/>
      <c r="C23" s="96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6" t="s">
        <v>52</v>
      </c>
      <c r="B24" s="8"/>
      <c r="C24" s="96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115</v>
      </c>
      <c r="G26" s="14">
        <f>SUM(G5:G25)</f>
        <v>0</v>
      </c>
      <c r="H26" s="14">
        <f>SUM(H5:H25)</f>
        <v>144</v>
      </c>
      <c r="I26" s="14">
        <f>SUM(I5:I25)</f>
        <v>0</v>
      </c>
      <c r="K26" s="2">
        <f t="shared" ref="K26:R26" si="8">SUM(K5:K25)</f>
        <v>40</v>
      </c>
      <c r="L26" s="14">
        <f t="shared" si="8"/>
        <v>45</v>
      </c>
      <c r="M26" s="14">
        <f t="shared" si="8"/>
        <v>0</v>
      </c>
      <c r="N26" s="14">
        <f t="shared" si="8"/>
        <v>0</v>
      </c>
      <c r="O26" s="17">
        <f t="shared" si="8"/>
        <v>200</v>
      </c>
      <c r="P26" s="2">
        <f t="shared" si="8"/>
        <v>144</v>
      </c>
      <c r="Q26" s="19">
        <f t="shared" si="8"/>
        <v>2</v>
      </c>
      <c r="R26" s="19">
        <f t="shared" si="8"/>
        <v>1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1944</v>
      </c>
      <c r="S28" s="19"/>
      <c r="V28" s="19"/>
    </row>
    <row r="29" spans="1:25" x14ac:dyDescent="0.25">
      <c r="A29" s="28"/>
      <c r="B29" s="27"/>
      <c r="I29" s="94" t="s">
        <v>56</v>
      </c>
      <c r="K29" s="14">
        <f>F26+K26</f>
        <v>155</v>
      </c>
      <c r="L29" s="14">
        <f>G26+L26</f>
        <v>45</v>
      </c>
      <c r="M29" s="14">
        <f>O26</f>
        <v>200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144</v>
      </c>
      <c r="L30" s="59">
        <f>I26+N26</f>
        <v>0</v>
      </c>
      <c r="M30" s="59">
        <f>P26</f>
        <v>144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94" t="s">
        <v>57</v>
      </c>
      <c r="K31" s="14">
        <f>K30-K29</f>
        <v>-11</v>
      </c>
      <c r="L31" s="14">
        <f>L30-L29</f>
        <v>-45</v>
      </c>
      <c r="M31" s="14">
        <f>M30-M29</f>
        <v>-56</v>
      </c>
      <c r="S31" s="19"/>
      <c r="V31" s="19"/>
    </row>
    <row r="32" spans="1:25" x14ac:dyDescent="0.25">
      <c r="I32" s="93" t="s">
        <v>58</v>
      </c>
      <c r="J32" s="60"/>
      <c r="K32" s="61">
        <f>K31/MAX(1,K29)</f>
        <v>-7.0967741935483872E-2</v>
      </c>
      <c r="L32" s="61">
        <f>L31/MAX(1,L29)</f>
        <v>-1</v>
      </c>
      <c r="M32" s="61">
        <f>M31/MAX(1,M29)</f>
        <v>-0.28000000000000003</v>
      </c>
      <c r="O32" s="21" t="s">
        <v>65</v>
      </c>
      <c r="P32" s="12">
        <f>P28+P30</f>
        <v>1944</v>
      </c>
      <c r="S32" s="19"/>
      <c r="V32" s="19"/>
    </row>
    <row r="33" spans="2:25" x14ac:dyDescent="0.25">
      <c r="B33" s="8"/>
      <c r="C33" s="96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6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6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8" priority="3" operator="lessThan">
      <formula>0</formula>
    </cfRule>
  </conditionalFormatting>
  <conditionalFormatting sqref="E6:E24">
    <cfRule type="expression" dxfId="7" priority="2">
      <formula>IF(S6&lt;&gt;"",E6=S6,FALSE)</formula>
    </cfRule>
  </conditionalFormatting>
  <conditionalFormatting sqref="J5">
    <cfRule type="expression" dxfId="6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7" sqref="W7"/>
    </sheetView>
  </sheetViews>
  <sheetFormatPr defaultRowHeight="15" x14ac:dyDescent="0.25"/>
  <cols>
    <col min="1" max="1" width="7.7109375" style="101" customWidth="1"/>
    <col min="2" max="2" width="11.140625" style="99" customWidth="1"/>
    <col min="3" max="3" width="7.42578125" style="99" customWidth="1"/>
    <col min="4" max="4" width="7.140625" style="99" customWidth="1"/>
    <col min="5" max="5" width="8" style="10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10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10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99" customWidth="1"/>
    <col min="26" max="16384" width="9.140625" style="99"/>
  </cols>
  <sheetData>
    <row r="1" spans="1:42" ht="18.75" x14ac:dyDescent="0.3">
      <c r="A1" s="7" t="s">
        <v>0</v>
      </c>
      <c r="O1" s="24" t="s">
        <v>10</v>
      </c>
      <c r="P1" s="25" t="s">
        <v>101</v>
      </c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100" t="s">
        <v>12</v>
      </c>
      <c r="S3" s="116" t="s">
        <v>8</v>
      </c>
      <c r="T3" s="117"/>
      <c r="U3" s="118"/>
      <c r="V3" s="116" t="s">
        <v>25</v>
      </c>
      <c r="W3" s="118"/>
      <c r="X3" s="100" t="s">
        <v>32</v>
      </c>
      <c r="Y3" s="35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100" t="s">
        <v>29</v>
      </c>
      <c r="S4" s="10" t="s">
        <v>14</v>
      </c>
      <c r="T4" s="12" t="s">
        <v>6</v>
      </c>
      <c r="U4" s="12" t="s">
        <v>7</v>
      </c>
      <c r="V4" s="102" t="s">
        <v>14</v>
      </c>
      <c r="W4" s="12" t="s">
        <v>7</v>
      </c>
      <c r="X4" s="100" t="s">
        <v>33</v>
      </c>
      <c r="Y4" s="41" t="s">
        <v>22</v>
      </c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</row>
    <row r="5" spans="1:42" x14ac:dyDescent="0.25">
      <c r="A5" s="101" t="s">
        <v>9</v>
      </c>
      <c r="B5" s="8">
        <v>41127</v>
      </c>
      <c r="C5" s="101" t="s">
        <v>99</v>
      </c>
      <c r="D5" s="19">
        <v>6</v>
      </c>
      <c r="E5" s="19">
        <v>1</v>
      </c>
      <c r="F5" s="14">
        <v>100</v>
      </c>
      <c r="H5" s="2">
        <f t="shared" ref="H5:H24" si="0">IF(E5=S5,F5/2*MIN(T5,42),0)*X5</f>
        <v>220.00000000000003</v>
      </c>
      <c r="I5" s="2">
        <f t="shared" ref="I5:I24" si="1">IF(E5=S5,G5/2*MIN(U5,22),IF(E5=V5,G5/2*MIN(W5,22),0))*X5</f>
        <v>0</v>
      </c>
      <c r="J5" s="19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220.00000000000003</v>
      </c>
      <c r="Q5" s="19">
        <f t="shared" ref="Q5:Q24" si="4">IF(B5&gt;1/1/2000,1,0)</f>
        <v>1</v>
      </c>
      <c r="R5" s="6">
        <f>IF(P5&gt;O5,1,0)</f>
        <v>1</v>
      </c>
      <c r="S5" s="19">
        <v>1</v>
      </c>
      <c r="T5" s="2">
        <v>4.4000000000000004</v>
      </c>
      <c r="U5" s="2">
        <v>3.6</v>
      </c>
      <c r="V5" s="19">
        <v>6</v>
      </c>
      <c r="W5" s="2">
        <v>26.4</v>
      </c>
      <c r="X5" s="49">
        <v>1</v>
      </c>
      <c r="Y5" s="43"/>
    </row>
    <row r="6" spans="1:42" x14ac:dyDescent="0.25">
      <c r="A6" s="101" t="s">
        <v>34</v>
      </c>
      <c r="B6" s="8">
        <v>41128</v>
      </c>
      <c r="C6" s="101" t="s">
        <v>103</v>
      </c>
      <c r="D6" s="19">
        <v>8</v>
      </c>
      <c r="E6" s="19">
        <v>5</v>
      </c>
      <c r="F6" s="14">
        <v>100</v>
      </c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6</v>
      </c>
      <c r="T6" s="2">
        <v>8.6999999999999993</v>
      </c>
      <c r="U6" s="2">
        <v>3.3</v>
      </c>
      <c r="V6" s="19">
        <v>5</v>
      </c>
      <c r="W6" s="2">
        <v>2.7</v>
      </c>
      <c r="X6" s="49">
        <v>1</v>
      </c>
      <c r="Y6" s="43"/>
    </row>
    <row r="7" spans="1:42" x14ac:dyDescent="0.25">
      <c r="A7" s="101" t="s">
        <v>35</v>
      </c>
      <c r="B7" s="8"/>
      <c r="C7" s="101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101" t="s">
        <v>36</v>
      </c>
      <c r="B8" s="8"/>
      <c r="C8" s="101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101" t="s">
        <v>37</v>
      </c>
      <c r="B9" s="8"/>
      <c r="C9" s="10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101" t="s">
        <v>38</v>
      </c>
      <c r="B10" s="8"/>
      <c r="C10" s="10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101" t="s">
        <v>39</v>
      </c>
      <c r="B11" s="8"/>
      <c r="C11" s="10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101" t="s">
        <v>40</v>
      </c>
      <c r="B12" s="8"/>
      <c r="C12" s="10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101" t="s">
        <v>41</v>
      </c>
      <c r="B13" s="8"/>
      <c r="C13" s="10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101" t="s">
        <v>42</v>
      </c>
      <c r="B14" s="8"/>
      <c r="C14" s="10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101" t="s">
        <v>43</v>
      </c>
      <c r="B15" s="8"/>
      <c r="C15" s="10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101" t="s">
        <v>44</v>
      </c>
      <c r="B16" s="8"/>
      <c r="C16" s="10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101" t="s">
        <v>45</v>
      </c>
      <c r="B17" s="8"/>
      <c r="C17" s="10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101" t="s">
        <v>46</v>
      </c>
      <c r="B18" s="8"/>
      <c r="C18" s="10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101" t="s">
        <v>47</v>
      </c>
      <c r="B19" s="8"/>
      <c r="C19" s="10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101" t="s">
        <v>48</v>
      </c>
      <c r="B20" s="8"/>
      <c r="C20" s="10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101" t="s">
        <v>49</v>
      </c>
      <c r="B21" s="8"/>
      <c r="C21" s="10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101" t="s">
        <v>50</v>
      </c>
      <c r="B22" s="8"/>
      <c r="C22" s="10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101" t="s">
        <v>51</v>
      </c>
      <c r="B23" s="8"/>
      <c r="C23" s="10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101" t="s">
        <v>52</v>
      </c>
      <c r="B24" s="8"/>
      <c r="C24" s="10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200</v>
      </c>
      <c r="G26" s="14">
        <f>SUM(G5:G25)</f>
        <v>0</v>
      </c>
      <c r="H26" s="14">
        <f>SUM(H5:H25)</f>
        <v>220.00000000000003</v>
      </c>
      <c r="I26" s="14">
        <f>SUM(I5:I25)</f>
        <v>0</v>
      </c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200</v>
      </c>
      <c r="P26" s="2">
        <f t="shared" si="8"/>
        <v>220.00000000000003</v>
      </c>
      <c r="Q26" s="19">
        <f t="shared" si="8"/>
        <v>2</v>
      </c>
      <c r="R26" s="19">
        <f t="shared" si="8"/>
        <v>1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2020</v>
      </c>
      <c r="S28" s="19"/>
      <c r="V28" s="19"/>
    </row>
    <row r="29" spans="1:25" x14ac:dyDescent="0.25">
      <c r="A29" s="28"/>
      <c r="B29" s="27"/>
      <c r="I29" s="99" t="s">
        <v>56</v>
      </c>
      <c r="K29" s="14">
        <f>F26+K26</f>
        <v>200</v>
      </c>
      <c r="L29" s="14">
        <f>G26+L26</f>
        <v>0</v>
      </c>
      <c r="M29" s="14">
        <f>O26</f>
        <v>200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220.00000000000003</v>
      </c>
      <c r="L30" s="59">
        <f>I26+N26</f>
        <v>0</v>
      </c>
      <c r="M30" s="59">
        <f>P26</f>
        <v>220.00000000000003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I31" s="99" t="s">
        <v>57</v>
      </c>
      <c r="K31" s="14">
        <f>K30-K29</f>
        <v>20.000000000000028</v>
      </c>
      <c r="L31" s="14">
        <f>L30-L29</f>
        <v>0</v>
      </c>
      <c r="M31" s="14">
        <f>M30-M29</f>
        <v>20.000000000000028</v>
      </c>
      <c r="S31" s="19"/>
      <c r="V31" s="19"/>
    </row>
    <row r="32" spans="1:25" x14ac:dyDescent="0.25">
      <c r="I32" s="98" t="s">
        <v>58</v>
      </c>
      <c r="J32" s="60"/>
      <c r="K32" s="61">
        <f>K31/MAX(1,K29)</f>
        <v>0.10000000000000014</v>
      </c>
      <c r="L32" s="61">
        <f>L31/MAX(1,L29)</f>
        <v>0</v>
      </c>
      <c r="M32" s="61">
        <f>M31/MAX(1,M29)</f>
        <v>0.10000000000000014</v>
      </c>
      <c r="O32" s="21" t="s">
        <v>65</v>
      </c>
      <c r="P32" s="12">
        <f>P28+P30</f>
        <v>2020</v>
      </c>
      <c r="S32" s="19"/>
      <c r="V32" s="19"/>
    </row>
    <row r="33" spans="2:25" x14ac:dyDescent="0.25">
      <c r="B33" s="8"/>
      <c r="C33" s="101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101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101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5" priority="3" operator="lessThan">
      <formula>0</formula>
    </cfRule>
  </conditionalFormatting>
  <conditionalFormatting sqref="E6:E24">
    <cfRule type="expression" dxfId="4" priority="2">
      <formula>IF(S6&lt;&gt;"",E6=S6,FALSE)</formula>
    </cfRule>
  </conditionalFormatting>
  <conditionalFormatting sqref="J5">
    <cfRule type="expression" dxfId="3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A24" sqref="A24:XFD24"/>
    </sheetView>
  </sheetViews>
  <sheetFormatPr defaultRowHeight="15" x14ac:dyDescent="0.25"/>
  <cols>
    <col min="1" max="1" width="7.7109375" style="30" customWidth="1"/>
    <col min="2" max="2" width="11.140625" customWidth="1"/>
    <col min="3" max="3" width="7.42578125" customWidth="1"/>
    <col min="4" max="4" width="7.140625" customWidth="1"/>
    <col min="5" max="5" width="8" style="3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3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3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customWidth="1"/>
  </cols>
  <sheetData>
    <row r="1" spans="1:42" ht="18.75" x14ac:dyDescent="0.3">
      <c r="A1" s="7" t="s">
        <v>0</v>
      </c>
      <c r="O1" s="24" t="s">
        <v>10</v>
      </c>
      <c r="P1" s="25"/>
      <c r="U1" s="11"/>
      <c r="V1" s="29"/>
      <c r="W1" s="11"/>
    </row>
    <row r="2" spans="1:42" x14ac:dyDescent="0.25">
      <c r="V2" s="109" t="s">
        <v>24</v>
      </c>
      <c r="W2" s="109"/>
    </row>
    <row r="3" spans="1:42" s="5" customFormat="1" x14ac:dyDescent="0.25">
      <c r="A3" s="10" t="s">
        <v>11</v>
      </c>
      <c r="B3" s="31"/>
      <c r="C3" s="32"/>
      <c r="D3" s="10"/>
      <c r="E3" s="110" t="s">
        <v>13</v>
      </c>
      <c r="F3" s="111"/>
      <c r="G3" s="111"/>
      <c r="H3" s="111"/>
      <c r="I3" s="112"/>
      <c r="J3" s="113" t="s">
        <v>17</v>
      </c>
      <c r="K3" s="114"/>
      <c r="L3" s="114"/>
      <c r="M3" s="114"/>
      <c r="N3" s="115"/>
      <c r="O3" s="16" t="s">
        <v>18</v>
      </c>
      <c r="P3" s="33" t="s">
        <v>18</v>
      </c>
      <c r="Q3" s="34" t="s">
        <v>12</v>
      </c>
      <c r="R3" s="9" t="s">
        <v>12</v>
      </c>
      <c r="S3" s="116" t="s">
        <v>8</v>
      </c>
      <c r="T3" s="117"/>
      <c r="U3" s="118"/>
      <c r="V3" s="116" t="s">
        <v>25</v>
      </c>
      <c r="W3" s="118"/>
      <c r="X3" s="9" t="s">
        <v>32</v>
      </c>
      <c r="Y3" s="35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" t="s">
        <v>29</v>
      </c>
      <c r="S4" s="10" t="s">
        <v>14</v>
      </c>
      <c r="T4" s="12" t="s">
        <v>6</v>
      </c>
      <c r="U4" s="12" t="s">
        <v>7</v>
      </c>
      <c r="V4" s="15" t="s">
        <v>14</v>
      </c>
      <c r="W4" s="12" t="s">
        <v>7</v>
      </c>
      <c r="X4" s="9" t="s">
        <v>33</v>
      </c>
      <c r="Y4" s="41" t="s">
        <v>22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x14ac:dyDescent="0.25">
      <c r="A5" s="30" t="s">
        <v>9</v>
      </c>
      <c r="B5" s="8"/>
      <c r="C5" s="30"/>
      <c r="D5" s="19"/>
      <c r="E5" s="19"/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0</v>
      </c>
      <c r="P5" s="2">
        <f>(H5+I5+M5+N5)</f>
        <v>0</v>
      </c>
      <c r="Q5" s="19">
        <f t="shared" ref="Q5:Q24" si="4">IF(B5&gt;1/1/2000,1,0)</f>
        <v>0</v>
      </c>
      <c r="R5" s="6">
        <f>IF(P5&gt;O5,1,0)</f>
        <v>0</v>
      </c>
      <c r="S5" s="19"/>
      <c r="V5" s="19"/>
      <c r="X5" s="49">
        <v>1</v>
      </c>
      <c r="Y5" s="43"/>
    </row>
    <row r="6" spans="1:42" x14ac:dyDescent="0.25">
      <c r="A6" s="48" t="s">
        <v>34</v>
      </c>
      <c r="B6" s="8"/>
      <c r="C6" s="48"/>
      <c r="D6" s="19"/>
      <c r="E6" s="19"/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0</v>
      </c>
      <c r="P6" s="2">
        <f t="shared" ref="P6:P24" si="6">(H6+I6+M6+N6)</f>
        <v>0</v>
      </c>
      <c r="Q6" s="19">
        <f t="shared" si="4"/>
        <v>0</v>
      </c>
      <c r="R6" s="6">
        <f t="shared" ref="R6:R24" si="7">IF(P6&gt;O6,1,0)</f>
        <v>0</v>
      </c>
      <c r="S6" s="19"/>
      <c r="V6" s="19"/>
      <c r="X6" s="49">
        <v>1</v>
      </c>
      <c r="Y6" s="43"/>
    </row>
    <row r="7" spans="1:42" x14ac:dyDescent="0.25">
      <c r="A7" s="48" t="s">
        <v>35</v>
      </c>
      <c r="B7" s="8"/>
      <c r="C7" s="48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48" t="s">
        <v>36</v>
      </c>
      <c r="B8" s="8"/>
      <c r="C8" s="48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48" t="s">
        <v>37</v>
      </c>
      <c r="B9" s="8"/>
      <c r="C9" s="48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48" t="s">
        <v>38</v>
      </c>
      <c r="B10" s="8"/>
      <c r="C10" s="48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48" t="s">
        <v>39</v>
      </c>
      <c r="B11" s="8"/>
      <c r="C11" s="48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48" t="s">
        <v>40</v>
      </c>
      <c r="B12" s="8"/>
      <c r="C12" s="48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48" t="s">
        <v>41</v>
      </c>
      <c r="B13" s="8"/>
      <c r="C13" s="48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48" t="s">
        <v>42</v>
      </c>
      <c r="B14" s="8"/>
      <c r="C14" s="48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48" t="s">
        <v>43</v>
      </c>
      <c r="B15" s="8"/>
      <c r="C15" s="48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48" t="s">
        <v>44</v>
      </c>
      <c r="B16" s="8"/>
      <c r="C16" s="48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48" t="s">
        <v>45</v>
      </c>
      <c r="B17" s="8"/>
      <c r="C17" s="48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48" t="s">
        <v>46</v>
      </c>
      <c r="B18" s="8"/>
      <c r="C18" s="48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48" t="s">
        <v>47</v>
      </c>
      <c r="B19" s="8"/>
      <c r="C19" s="48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48" t="s">
        <v>48</v>
      </c>
      <c r="B20" s="8"/>
      <c r="C20" s="48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48" t="s">
        <v>49</v>
      </c>
      <c r="B21" s="8"/>
      <c r="C21" s="48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48" t="s">
        <v>50</v>
      </c>
      <c r="B22" s="8"/>
      <c r="C22" s="48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48" t="s">
        <v>51</v>
      </c>
      <c r="B23" s="8"/>
      <c r="C23" s="48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48" t="s">
        <v>52</v>
      </c>
      <c r="B24" s="8"/>
      <c r="C24" s="48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A26" s="55"/>
      <c r="B26" s="22" t="s">
        <v>20</v>
      </c>
      <c r="E26" s="55"/>
      <c r="F26" s="14">
        <f>SUM(F5:F25)</f>
        <v>0</v>
      </c>
      <c r="G26" s="14">
        <f>SUM(G5:G25)</f>
        <v>0</v>
      </c>
      <c r="H26" s="14">
        <f>SUM(H5:H25)</f>
        <v>0</v>
      </c>
      <c r="I26" s="14">
        <f>SUM(I5:I25)</f>
        <v>0</v>
      </c>
      <c r="J26" s="55"/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0</v>
      </c>
      <c r="P26" s="2">
        <f t="shared" si="8"/>
        <v>0</v>
      </c>
      <c r="Q26" s="19">
        <f t="shared" si="8"/>
        <v>0</v>
      </c>
      <c r="R26" s="19">
        <f t="shared" si="8"/>
        <v>0</v>
      </c>
      <c r="S26" s="19"/>
      <c r="V26" s="19"/>
    </row>
    <row r="27" spans="1:25" x14ac:dyDescent="0.25">
      <c r="A27" s="55"/>
      <c r="E27" s="55"/>
      <c r="J27" s="55"/>
      <c r="S27" s="19"/>
      <c r="V27" s="19"/>
    </row>
    <row r="28" spans="1:25" x14ac:dyDescent="0.25">
      <c r="A28" s="55"/>
      <c r="E28" s="55"/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2000</v>
      </c>
      <c r="S28" s="19"/>
      <c r="V28" s="19"/>
    </row>
    <row r="29" spans="1:25" x14ac:dyDescent="0.25">
      <c r="A29" s="28"/>
      <c r="B29" s="27"/>
      <c r="E29" s="55"/>
      <c r="I29" t="s">
        <v>56</v>
      </c>
      <c r="J29" s="55"/>
      <c r="K29" s="14">
        <f>F26+K26</f>
        <v>0</v>
      </c>
      <c r="L29" s="14">
        <f>G26+L26</f>
        <v>0</v>
      </c>
      <c r="M29" s="14">
        <f>O26</f>
        <v>0</v>
      </c>
      <c r="O29" s="21" t="s">
        <v>21</v>
      </c>
      <c r="P29" s="23">
        <f>IF(R26=0,0,R26/Q26)</f>
        <v>0</v>
      </c>
      <c r="S29" s="19"/>
      <c r="V29" s="19"/>
    </row>
    <row r="30" spans="1:25" x14ac:dyDescent="0.25">
      <c r="A30" s="55"/>
      <c r="E30" s="55"/>
      <c r="I30" s="57" t="s">
        <v>28</v>
      </c>
      <c r="J30" s="58"/>
      <c r="K30" s="59">
        <f>H26+M26</f>
        <v>0</v>
      </c>
      <c r="L30" s="59">
        <f>I26+N26</f>
        <v>0</v>
      </c>
      <c r="M30" s="59">
        <f>P26</f>
        <v>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8"/>
      <c r="B31" s="108"/>
      <c r="E31" s="55"/>
      <c r="I31" t="s">
        <v>57</v>
      </c>
      <c r="J31" s="55"/>
      <c r="K31" s="14">
        <f>K30-K29</f>
        <v>0</v>
      </c>
      <c r="L31" s="14">
        <f>L30-L29</f>
        <v>0</v>
      </c>
      <c r="M31" s="14">
        <f>M30-M29</f>
        <v>0</v>
      </c>
      <c r="S31" s="19"/>
      <c r="V31" s="19"/>
    </row>
    <row r="32" spans="1:25" x14ac:dyDescent="0.25">
      <c r="A32" s="55"/>
      <c r="E32" s="55"/>
      <c r="I32" s="51" t="s">
        <v>58</v>
      </c>
      <c r="J32" s="60"/>
      <c r="K32" s="61">
        <f>K31/MAX(1,K29)</f>
        <v>0</v>
      </c>
      <c r="L32" s="61">
        <f>L31/MAX(1,L29)</f>
        <v>0</v>
      </c>
      <c r="M32" s="61">
        <f>M31/MAX(1,M29)</f>
        <v>0</v>
      </c>
      <c r="O32" s="21" t="s">
        <v>65</v>
      </c>
      <c r="P32" s="12">
        <f>P28+P30</f>
        <v>2000</v>
      </c>
      <c r="S32" s="19"/>
      <c r="V32" s="19"/>
    </row>
    <row r="33" spans="1:25" x14ac:dyDescent="0.25">
      <c r="A33" s="55"/>
      <c r="B33" s="8"/>
      <c r="C33" s="55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1:25" x14ac:dyDescent="0.25">
      <c r="A34" s="55"/>
      <c r="B34" s="8"/>
      <c r="C34" s="55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1:25" x14ac:dyDescent="0.25">
      <c r="A35" s="50"/>
      <c r="B35" s="8"/>
      <c r="C35" s="5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1:25" x14ac:dyDescent="0.25">
      <c r="S36" s="19"/>
      <c r="V36" s="19"/>
    </row>
    <row r="37" spans="1:25" x14ac:dyDescent="0.25">
      <c r="S37" s="19"/>
      <c r="V37" s="19"/>
    </row>
    <row r="38" spans="1:25" x14ac:dyDescent="0.25">
      <c r="S38" s="19"/>
      <c r="V38" s="19"/>
    </row>
    <row r="39" spans="1:25" x14ac:dyDescent="0.25">
      <c r="S39" s="19"/>
      <c r="V39" s="19"/>
    </row>
    <row r="40" spans="1:25" x14ac:dyDescent="0.25">
      <c r="S40" s="19"/>
      <c r="V40" s="19"/>
    </row>
    <row r="41" spans="1:25" x14ac:dyDescent="0.25">
      <c r="S41" s="19"/>
      <c r="V41" s="19"/>
    </row>
    <row r="42" spans="1:25" x14ac:dyDescent="0.25">
      <c r="S42" s="19"/>
      <c r="V42" s="19"/>
    </row>
    <row r="43" spans="1:25" x14ac:dyDescent="0.25">
      <c r="S43" s="19"/>
      <c r="V43" s="19"/>
    </row>
    <row r="44" spans="1:25" x14ac:dyDescent="0.25">
      <c r="S44" s="19"/>
      <c r="V44" s="19"/>
    </row>
    <row r="45" spans="1:25" x14ac:dyDescent="0.25">
      <c r="S45" s="19"/>
      <c r="V45" s="19"/>
    </row>
    <row r="46" spans="1:25" x14ac:dyDescent="0.25">
      <c r="S46" s="19"/>
      <c r="V46" s="19"/>
    </row>
    <row r="47" spans="1:25" x14ac:dyDescent="0.25">
      <c r="S47" s="19"/>
      <c r="V47" s="19"/>
    </row>
    <row r="48" spans="1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" priority="25" operator="lessThan">
      <formula>0</formula>
    </cfRule>
  </conditionalFormatting>
  <conditionalFormatting sqref="E6:E24">
    <cfRule type="expression" dxfId="1" priority="7">
      <formula>IF(S6&lt;&gt;"",E6=S6,FALSE)</formula>
    </cfRule>
  </conditionalFormatting>
  <conditionalFormatting sqref="J5">
    <cfRule type="expression" dxfId="0" priority="6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Player Summary</vt:lpstr>
      <vt:lpstr>BarbCraven</vt:lpstr>
      <vt:lpstr>DianeM</vt:lpstr>
      <vt:lpstr>Boe777</vt:lpstr>
      <vt:lpstr>Buffaloxp</vt:lpstr>
      <vt:lpstr>gfnut</vt:lpstr>
      <vt:lpstr>noddub62</vt:lpstr>
      <vt:lpstr>gfnut2</vt:lpstr>
      <vt:lpstr>MrBill</vt:lpstr>
      <vt:lpstr>Rmath</vt:lpstr>
      <vt:lpstr>gandalph380</vt:lpstr>
      <vt:lpstr>AldensDad</vt:lpstr>
      <vt:lpstr>TigerRose</vt:lpstr>
      <vt:lpstr>PKTruckdriver1</vt:lpstr>
      <vt:lpstr>BillV</vt:lpstr>
      <vt:lpstr>Midland333</vt:lpstr>
      <vt:lpstr>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2012-08-08T13:43:01Z</dcterms:modified>
</cp:coreProperties>
</file>