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tabRatio="876"/>
  </bookViews>
  <sheets>
    <sheet name="Player Summary" sheetId="1" r:id="rId1"/>
    <sheet name="Rmath" sheetId="63" r:id="rId2"/>
    <sheet name="Chuckg" sheetId="64" r:id="rId3"/>
    <sheet name="Noddub62" sheetId="65" r:id="rId4"/>
    <sheet name="PKTruckdriver" sheetId="66" r:id="rId5"/>
    <sheet name="Jimbob1002" sheetId="67" r:id="rId6"/>
    <sheet name="BillV" sheetId="68" r:id="rId7"/>
    <sheet name="grandalph380" sheetId="69" r:id="rId8"/>
    <sheet name="Buffaloxp" sheetId="70" r:id="rId9"/>
    <sheet name="TigerRose" sheetId="71" r:id="rId10"/>
    <sheet name="gfnut" sheetId="72" r:id="rId11"/>
    <sheet name="BarbC" sheetId="73" r:id="rId12"/>
    <sheet name="Midland333" sheetId="74" r:id="rId13"/>
    <sheet name="Procefus" sheetId="75" r:id="rId14"/>
    <sheet name="TedCraven" sheetId="76" r:id="rId15"/>
    <sheet name="New" sheetId="60" r:id="rId16"/>
  </sheets>
  <calcPr calcId="145621"/>
</workbook>
</file>

<file path=xl/calcChain.xml><?xml version="1.0" encoding="utf-8"?>
<calcChain xmlns="http://schemas.openxmlformats.org/spreadsheetml/2006/main">
  <c r="Q21" i="76" l="1"/>
  <c r="O21" i="76"/>
  <c r="N21" i="76"/>
  <c r="M21" i="76"/>
  <c r="I21" i="76"/>
  <c r="H21" i="76"/>
  <c r="P21" i="76" s="1"/>
  <c r="R21" i="76" s="1"/>
  <c r="Q20" i="67"/>
  <c r="O20" i="67"/>
  <c r="N20" i="67"/>
  <c r="M20" i="67"/>
  <c r="I20" i="67"/>
  <c r="H20" i="67"/>
  <c r="Q20" i="76"/>
  <c r="O20" i="76"/>
  <c r="N20" i="76"/>
  <c r="M20" i="76"/>
  <c r="I20" i="76"/>
  <c r="H20" i="76"/>
  <c r="P20" i="76" s="1"/>
  <c r="R20" i="76" s="1"/>
  <c r="P20" i="67" l="1"/>
  <c r="R20" i="67" s="1"/>
  <c r="L26" i="76"/>
  <c r="K26" i="76"/>
  <c r="G26" i="76"/>
  <c r="F26" i="76"/>
  <c r="Q24" i="76"/>
  <c r="O24" i="76"/>
  <c r="N24" i="76"/>
  <c r="M24" i="76"/>
  <c r="I24" i="76"/>
  <c r="H24" i="76"/>
  <c r="Q23" i="76"/>
  <c r="O23" i="76"/>
  <c r="N23" i="76"/>
  <c r="M23" i="76"/>
  <c r="I23" i="76"/>
  <c r="H23" i="76"/>
  <c r="Q22" i="76"/>
  <c r="O22" i="76"/>
  <c r="N22" i="76"/>
  <c r="M22" i="76"/>
  <c r="I22" i="76"/>
  <c r="H22" i="76"/>
  <c r="Q19" i="76"/>
  <c r="O19" i="76"/>
  <c r="N19" i="76"/>
  <c r="M19" i="76"/>
  <c r="I19" i="76"/>
  <c r="H19" i="76"/>
  <c r="Q18" i="76"/>
  <c r="O18" i="76"/>
  <c r="N18" i="76"/>
  <c r="M18" i="76"/>
  <c r="I18" i="76"/>
  <c r="H18" i="76"/>
  <c r="Q17" i="76"/>
  <c r="O17" i="76"/>
  <c r="N17" i="76"/>
  <c r="M17" i="76"/>
  <c r="I17" i="76"/>
  <c r="H17" i="76"/>
  <c r="Q16" i="76"/>
  <c r="O16" i="76"/>
  <c r="N16" i="76"/>
  <c r="M16" i="76"/>
  <c r="I16" i="76"/>
  <c r="H16" i="76"/>
  <c r="Q15" i="76"/>
  <c r="O15" i="76"/>
  <c r="N15" i="76"/>
  <c r="M15" i="76"/>
  <c r="I15" i="76"/>
  <c r="H15" i="76"/>
  <c r="Q14" i="76"/>
  <c r="O14" i="76"/>
  <c r="N14" i="76"/>
  <c r="M14" i="76"/>
  <c r="I14" i="76"/>
  <c r="H14" i="76"/>
  <c r="Q13" i="76"/>
  <c r="O13" i="76"/>
  <c r="N13" i="76"/>
  <c r="M13" i="76"/>
  <c r="I13" i="76"/>
  <c r="H13" i="76"/>
  <c r="Q12" i="76"/>
  <c r="O12" i="76"/>
  <c r="N12" i="76"/>
  <c r="M12" i="76"/>
  <c r="I12" i="76"/>
  <c r="H12" i="76"/>
  <c r="Q11" i="76"/>
  <c r="O11" i="76"/>
  <c r="N11" i="76"/>
  <c r="M11" i="76"/>
  <c r="I11" i="76"/>
  <c r="H11" i="76"/>
  <c r="Q10" i="76"/>
  <c r="O10" i="76"/>
  <c r="N10" i="76"/>
  <c r="M10" i="76"/>
  <c r="I10" i="76"/>
  <c r="H10" i="76"/>
  <c r="Q9" i="76"/>
  <c r="O9" i="76"/>
  <c r="N9" i="76"/>
  <c r="M9" i="76"/>
  <c r="I9" i="76"/>
  <c r="H9" i="76"/>
  <c r="Q8" i="76"/>
  <c r="O8" i="76"/>
  <c r="N8" i="76"/>
  <c r="M8" i="76"/>
  <c r="I8" i="76"/>
  <c r="H8" i="76"/>
  <c r="Q7" i="76"/>
  <c r="O7" i="76"/>
  <c r="N7" i="76"/>
  <c r="M7" i="76"/>
  <c r="I7" i="76"/>
  <c r="H7" i="76"/>
  <c r="Q6" i="76"/>
  <c r="O6" i="76"/>
  <c r="N6" i="76"/>
  <c r="M6" i="76"/>
  <c r="I6" i="76"/>
  <c r="H6" i="76"/>
  <c r="Q5" i="76"/>
  <c r="O5" i="76"/>
  <c r="N5" i="76"/>
  <c r="M5" i="76"/>
  <c r="I5" i="76"/>
  <c r="H5" i="76"/>
  <c r="R19" i="1"/>
  <c r="N19" i="1"/>
  <c r="O17" i="1"/>
  <c r="E19" i="1"/>
  <c r="J19" i="1"/>
  <c r="O19" i="1"/>
  <c r="C17" i="1"/>
  <c r="C19" i="1"/>
  <c r="D17" i="1"/>
  <c r="R17" i="1"/>
  <c r="H17" i="1"/>
  <c r="K19" i="1"/>
  <c r="K17" i="1"/>
  <c r="E17" i="1"/>
  <c r="D19" i="1"/>
  <c r="N17" i="1"/>
  <c r="G17" i="1"/>
  <c r="G19" i="1"/>
  <c r="F19" i="1"/>
  <c r="H19" i="1"/>
  <c r="F17" i="1"/>
  <c r="J17" i="1"/>
  <c r="P24" i="76" l="1"/>
  <c r="R24" i="76" s="1"/>
  <c r="P23" i="76"/>
  <c r="R23" i="76" s="1"/>
  <c r="P22" i="76"/>
  <c r="R22" i="76" s="1"/>
  <c r="L29" i="76"/>
  <c r="P19" i="76"/>
  <c r="R19" i="76" s="1"/>
  <c r="P18" i="76"/>
  <c r="R18" i="76" s="1"/>
  <c r="P17" i="76"/>
  <c r="R17" i="76" s="1"/>
  <c r="P19" i="1"/>
  <c r="Q19" i="1" s="1"/>
  <c r="L19" i="1"/>
  <c r="M19" i="1" s="1"/>
  <c r="S19" i="1"/>
  <c r="T19" i="1" s="1"/>
  <c r="U19" i="1" s="1"/>
  <c r="S17" i="1"/>
  <c r="T17" i="1" s="1"/>
  <c r="U17" i="1" s="1"/>
  <c r="L17" i="1"/>
  <c r="M17" i="1" s="1"/>
  <c r="P17" i="1"/>
  <c r="Q17" i="1" s="1"/>
  <c r="P16" i="76"/>
  <c r="R16" i="76" s="1"/>
  <c r="P15" i="76"/>
  <c r="R15" i="76" s="1"/>
  <c r="K29" i="76"/>
  <c r="P14" i="76"/>
  <c r="R14" i="76" s="1"/>
  <c r="P13" i="76"/>
  <c r="R13" i="76" s="1"/>
  <c r="P12" i="76"/>
  <c r="R12" i="76" s="1"/>
  <c r="P11" i="76"/>
  <c r="R11" i="76" s="1"/>
  <c r="P10" i="76"/>
  <c r="R10" i="76" s="1"/>
  <c r="P9" i="76"/>
  <c r="R9" i="76" s="1"/>
  <c r="I26" i="76"/>
  <c r="N26" i="76"/>
  <c r="M26" i="76"/>
  <c r="P8" i="76"/>
  <c r="R8" i="76" s="1"/>
  <c r="P7" i="76"/>
  <c r="O26" i="76"/>
  <c r="M29" i="76" s="1"/>
  <c r="R7" i="76"/>
  <c r="Q26" i="76"/>
  <c r="P6" i="76"/>
  <c r="R6" i="76" s="1"/>
  <c r="P5" i="76"/>
  <c r="H26" i="76"/>
  <c r="L26" i="75"/>
  <c r="K26" i="75"/>
  <c r="G26" i="75"/>
  <c r="L29" i="75" s="1"/>
  <c r="F26" i="75"/>
  <c r="Q24" i="75"/>
  <c r="O24" i="75"/>
  <c r="N24" i="75"/>
  <c r="M24" i="75"/>
  <c r="I24" i="75"/>
  <c r="P24" i="75" s="1"/>
  <c r="R24" i="75" s="1"/>
  <c r="H24" i="75"/>
  <c r="Q23" i="75"/>
  <c r="O23" i="75"/>
  <c r="N23" i="75"/>
  <c r="M23" i="75"/>
  <c r="I23" i="75"/>
  <c r="P23" i="75" s="1"/>
  <c r="R23" i="75" s="1"/>
  <c r="H23" i="75"/>
  <c r="Q22" i="75"/>
  <c r="O22" i="75"/>
  <c r="N22" i="75"/>
  <c r="M22" i="75"/>
  <c r="I22" i="75"/>
  <c r="P22" i="75" s="1"/>
  <c r="R22" i="75" s="1"/>
  <c r="H22" i="75"/>
  <c r="Q21" i="75"/>
  <c r="O21" i="75"/>
  <c r="N21" i="75"/>
  <c r="M21" i="75"/>
  <c r="I21" i="75"/>
  <c r="P21" i="75" s="1"/>
  <c r="R21" i="75" s="1"/>
  <c r="H21" i="75"/>
  <c r="Q20" i="75"/>
  <c r="O20" i="75"/>
  <c r="N20" i="75"/>
  <c r="M20" i="75"/>
  <c r="I20" i="75"/>
  <c r="P20" i="75" s="1"/>
  <c r="R20" i="75" s="1"/>
  <c r="H20" i="75"/>
  <c r="Q19" i="75"/>
  <c r="O19" i="75"/>
  <c r="N19" i="75"/>
  <c r="M19" i="75"/>
  <c r="I19" i="75"/>
  <c r="P19" i="75" s="1"/>
  <c r="R19" i="75" s="1"/>
  <c r="H19" i="75"/>
  <c r="Q18" i="75"/>
  <c r="O18" i="75"/>
  <c r="N18" i="75"/>
  <c r="M18" i="75"/>
  <c r="I18" i="75"/>
  <c r="P18" i="75" s="1"/>
  <c r="R18" i="75" s="1"/>
  <c r="H18" i="75"/>
  <c r="Q17" i="75"/>
  <c r="O17" i="75"/>
  <c r="N17" i="75"/>
  <c r="M17" i="75"/>
  <c r="I17" i="75"/>
  <c r="P17" i="75" s="1"/>
  <c r="R17" i="75" s="1"/>
  <c r="H17" i="75"/>
  <c r="Q16" i="75"/>
  <c r="O16" i="75"/>
  <c r="N16" i="75"/>
  <c r="M16" i="75"/>
  <c r="I16" i="75"/>
  <c r="P16" i="75" s="1"/>
  <c r="R16" i="75" s="1"/>
  <c r="H16" i="75"/>
  <c r="Q15" i="75"/>
  <c r="O15" i="75"/>
  <c r="N15" i="75"/>
  <c r="M15" i="75"/>
  <c r="I15" i="75"/>
  <c r="P15" i="75" s="1"/>
  <c r="R15" i="75" s="1"/>
  <c r="H15" i="75"/>
  <c r="Q14" i="75"/>
  <c r="O14" i="75"/>
  <c r="N14" i="75"/>
  <c r="M14" i="75"/>
  <c r="I14" i="75"/>
  <c r="P14" i="75" s="1"/>
  <c r="R14" i="75" s="1"/>
  <c r="H14" i="75"/>
  <c r="Q13" i="75"/>
  <c r="O13" i="75"/>
  <c r="N13" i="75"/>
  <c r="M13" i="75"/>
  <c r="I13" i="75"/>
  <c r="H13" i="75"/>
  <c r="Q12" i="75"/>
  <c r="O12" i="75"/>
  <c r="N12" i="75"/>
  <c r="M12" i="75"/>
  <c r="I12" i="75"/>
  <c r="H12" i="75"/>
  <c r="Q11" i="75"/>
  <c r="O11" i="75"/>
  <c r="N11" i="75"/>
  <c r="M11" i="75"/>
  <c r="I11" i="75"/>
  <c r="H11" i="75"/>
  <c r="Q10" i="75"/>
  <c r="O10" i="75"/>
  <c r="N10" i="75"/>
  <c r="M10" i="75"/>
  <c r="I10" i="75"/>
  <c r="H10" i="75"/>
  <c r="Q9" i="75"/>
  <c r="O9" i="75"/>
  <c r="N9" i="75"/>
  <c r="M9" i="75"/>
  <c r="I9" i="75"/>
  <c r="H9" i="75"/>
  <c r="Q8" i="75"/>
  <c r="O8" i="75"/>
  <c r="N8" i="75"/>
  <c r="M8" i="75"/>
  <c r="I8" i="75"/>
  <c r="H8" i="75"/>
  <c r="Q7" i="75"/>
  <c r="O7" i="75"/>
  <c r="N7" i="75"/>
  <c r="M7" i="75"/>
  <c r="I7" i="75"/>
  <c r="H7" i="75"/>
  <c r="Q6" i="75"/>
  <c r="O6" i="75"/>
  <c r="N6" i="75"/>
  <c r="M6" i="75"/>
  <c r="I6" i="75"/>
  <c r="H6" i="75"/>
  <c r="Q5" i="75"/>
  <c r="O5" i="75"/>
  <c r="N5" i="75"/>
  <c r="M5" i="75"/>
  <c r="I5" i="75"/>
  <c r="H5" i="75"/>
  <c r="W19" i="1" l="1"/>
  <c r="W17" i="1"/>
  <c r="K30" i="76"/>
  <c r="K31" i="76" s="1"/>
  <c r="K32" i="76" s="1"/>
  <c r="P13" i="75"/>
  <c r="R13" i="75" s="1"/>
  <c r="I26" i="75"/>
  <c r="P12" i="75"/>
  <c r="R12" i="75" s="1"/>
  <c r="P11" i="75"/>
  <c r="R11" i="75" s="1"/>
  <c r="P10" i="75"/>
  <c r="R10" i="75" s="1"/>
  <c r="P9" i="75"/>
  <c r="R9" i="75" s="1"/>
  <c r="L30" i="76"/>
  <c r="L31" i="76" s="1"/>
  <c r="L32" i="76" s="1"/>
  <c r="P26" i="76"/>
  <c r="M30" i="76" s="1"/>
  <c r="M31" i="76" s="1"/>
  <c r="M32" i="76" s="1"/>
  <c r="R5" i="76"/>
  <c r="R26" i="76" s="1"/>
  <c r="P29" i="76" s="1"/>
  <c r="P28" i="76"/>
  <c r="M26" i="75"/>
  <c r="O26" i="75"/>
  <c r="M29" i="75" s="1"/>
  <c r="P8" i="75"/>
  <c r="R8" i="75" s="1"/>
  <c r="N26" i="75"/>
  <c r="L30" i="75" s="1"/>
  <c r="L31" i="75" s="1"/>
  <c r="L32" i="75" s="1"/>
  <c r="K29" i="75"/>
  <c r="P7" i="75"/>
  <c r="R7" i="75" s="1"/>
  <c r="H26" i="75"/>
  <c r="K30" i="75" s="1"/>
  <c r="K31" i="75" s="1"/>
  <c r="K32" i="75" s="1"/>
  <c r="P6" i="75"/>
  <c r="R6" i="75" s="1"/>
  <c r="Q26" i="75"/>
  <c r="P5" i="75"/>
  <c r="P32" i="60"/>
  <c r="M32" i="60"/>
  <c r="L32" i="60"/>
  <c r="K32" i="60"/>
  <c r="M31" i="60"/>
  <c r="L31" i="60"/>
  <c r="K31" i="60"/>
  <c r="P30" i="60"/>
  <c r="M30" i="60"/>
  <c r="L30" i="60"/>
  <c r="K30" i="60"/>
  <c r="P29" i="60"/>
  <c r="M29" i="60"/>
  <c r="L29" i="60"/>
  <c r="K29" i="60"/>
  <c r="P28" i="60"/>
  <c r="R26" i="60"/>
  <c r="Q26" i="60"/>
  <c r="P26" i="60"/>
  <c r="O26" i="60"/>
  <c r="N26" i="60"/>
  <c r="M26" i="60"/>
  <c r="L26" i="60"/>
  <c r="K26" i="60"/>
  <c r="I26" i="60"/>
  <c r="H26" i="60"/>
  <c r="G26" i="60"/>
  <c r="F26" i="60"/>
  <c r="R24" i="60"/>
  <c r="Q24" i="60"/>
  <c r="P24" i="60"/>
  <c r="O24" i="60"/>
  <c r="N24" i="60"/>
  <c r="M24" i="60"/>
  <c r="I24" i="60"/>
  <c r="H24" i="60"/>
  <c r="R23" i="60"/>
  <c r="Q23" i="60"/>
  <c r="P23" i="60"/>
  <c r="O23" i="60"/>
  <c r="N23" i="60"/>
  <c r="M23" i="60"/>
  <c r="I23" i="60"/>
  <c r="H23" i="60"/>
  <c r="R22" i="60"/>
  <c r="Q22" i="60"/>
  <c r="P22" i="60"/>
  <c r="O22" i="60"/>
  <c r="N22" i="60"/>
  <c r="M22" i="60"/>
  <c r="I22" i="60"/>
  <c r="H22" i="60"/>
  <c r="R21" i="60"/>
  <c r="Q21" i="60"/>
  <c r="P21" i="60"/>
  <c r="O21" i="60"/>
  <c r="N21" i="60"/>
  <c r="M21" i="60"/>
  <c r="I21" i="60"/>
  <c r="H21" i="60"/>
  <c r="R20" i="60"/>
  <c r="Q20" i="60"/>
  <c r="P20" i="60"/>
  <c r="O20" i="60"/>
  <c r="N20" i="60"/>
  <c r="M20" i="60"/>
  <c r="I20" i="60"/>
  <c r="H20" i="60"/>
  <c r="R19" i="60"/>
  <c r="Q19" i="60"/>
  <c r="P19" i="60"/>
  <c r="O19" i="60"/>
  <c r="N19" i="60"/>
  <c r="M19" i="60"/>
  <c r="I19" i="60"/>
  <c r="H19" i="60"/>
  <c r="R18" i="60"/>
  <c r="Q18" i="60"/>
  <c r="P18" i="60"/>
  <c r="O18" i="60"/>
  <c r="N18" i="60"/>
  <c r="M18" i="60"/>
  <c r="I18" i="60"/>
  <c r="H18" i="60"/>
  <c r="R17" i="60"/>
  <c r="Q17" i="60"/>
  <c r="P17" i="60"/>
  <c r="O17" i="60"/>
  <c r="N17" i="60"/>
  <c r="M17" i="60"/>
  <c r="I17" i="60"/>
  <c r="H17" i="60"/>
  <c r="R16" i="60"/>
  <c r="Q16" i="60"/>
  <c r="P16" i="60"/>
  <c r="O16" i="60"/>
  <c r="N16" i="60"/>
  <c r="M16" i="60"/>
  <c r="I16" i="60"/>
  <c r="H16" i="60"/>
  <c r="R15" i="60"/>
  <c r="Q15" i="60"/>
  <c r="P15" i="60"/>
  <c r="O15" i="60"/>
  <c r="N15" i="60"/>
  <c r="M15" i="60"/>
  <c r="I15" i="60"/>
  <c r="H15" i="60"/>
  <c r="R14" i="60"/>
  <c r="Q14" i="60"/>
  <c r="P14" i="60"/>
  <c r="O14" i="60"/>
  <c r="N14" i="60"/>
  <c r="M14" i="60"/>
  <c r="I14" i="60"/>
  <c r="H14" i="60"/>
  <c r="R13" i="60"/>
  <c r="Q13" i="60"/>
  <c r="P13" i="60"/>
  <c r="O13" i="60"/>
  <c r="N13" i="60"/>
  <c r="M13" i="60"/>
  <c r="I13" i="60"/>
  <c r="H13" i="60"/>
  <c r="R12" i="60"/>
  <c r="Q12" i="60"/>
  <c r="P12" i="60"/>
  <c r="O12" i="60"/>
  <c r="N12" i="60"/>
  <c r="M12" i="60"/>
  <c r="I12" i="60"/>
  <c r="H12" i="60"/>
  <c r="R11" i="60"/>
  <c r="Q11" i="60"/>
  <c r="P11" i="60"/>
  <c r="O11" i="60"/>
  <c r="N11" i="60"/>
  <c r="M11" i="60"/>
  <c r="I11" i="60"/>
  <c r="H11" i="60"/>
  <c r="R10" i="60"/>
  <c r="Q10" i="60"/>
  <c r="P10" i="60"/>
  <c r="O10" i="60"/>
  <c r="N10" i="60"/>
  <c r="M10" i="60"/>
  <c r="I10" i="60"/>
  <c r="H10" i="60"/>
  <c r="R9" i="60"/>
  <c r="Q9" i="60"/>
  <c r="P9" i="60"/>
  <c r="O9" i="60"/>
  <c r="N9" i="60"/>
  <c r="M9" i="60"/>
  <c r="I9" i="60"/>
  <c r="H9" i="60"/>
  <c r="R8" i="60"/>
  <c r="Q8" i="60"/>
  <c r="P8" i="60"/>
  <c r="O8" i="60"/>
  <c r="N8" i="60"/>
  <c r="M8" i="60"/>
  <c r="I8" i="60"/>
  <c r="H8" i="60"/>
  <c r="R7" i="60"/>
  <c r="Q7" i="60"/>
  <c r="P7" i="60"/>
  <c r="O7" i="60"/>
  <c r="N7" i="60"/>
  <c r="M7" i="60"/>
  <c r="I7" i="60"/>
  <c r="H7" i="60"/>
  <c r="R6" i="60"/>
  <c r="Q6" i="60"/>
  <c r="P6" i="60"/>
  <c r="O6" i="60"/>
  <c r="N6" i="60"/>
  <c r="M6" i="60"/>
  <c r="I6" i="60"/>
  <c r="H6" i="60"/>
  <c r="R5" i="60"/>
  <c r="Q5" i="60"/>
  <c r="P5" i="60"/>
  <c r="O5" i="60"/>
  <c r="N5" i="60"/>
  <c r="M5" i="60"/>
  <c r="I5" i="60"/>
  <c r="H5" i="60"/>
  <c r="L26" i="74"/>
  <c r="K26" i="74"/>
  <c r="G26" i="74"/>
  <c r="L29" i="74" s="1"/>
  <c r="F26" i="74"/>
  <c r="K29" i="74" s="1"/>
  <c r="Q24" i="74"/>
  <c r="O24" i="74"/>
  <c r="N24" i="74"/>
  <c r="M24" i="74"/>
  <c r="I24" i="74"/>
  <c r="H24" i="74"/>
  <c r="Q23" i="74"/>
  <c r="O23" i="74"/>
  <c r="N23" i="74"/>
  <c r="M23" i="74"/>
  <c r="I23" i="74"/>
  <c r="H23" i="74"/>
  <c r="Q22" i="74"/>
  <c r="O22" i="74"/>
  <c r="N22" i="74"/>
  <c r="M22" i="74"/>
  <c r="I22" i="74"/>
  <c r="H22" i="74"/>
  <c r="Q21" i="74"/>
  <c r="O21" i="74"/>
  <c r="N21" i="74"/>
  <c r="M21" i="74"/>
  <c r="I21" i="74"/>
  <c r="H21" i="74"/>
  <c r="Q20" i="74"/>
  <c r="O20" i="74"/>
  <c r="N20" i="74"/>
  <c r="M20" i="74"/>
  <c r="I20" i="74"/>
  <c r="H20" i="74"/>
  <c r="Q19" i="74"/>
  <c r="O19" i="74"/>
  <c r="N19" i="74"/>
  <c r="M19" i="74"/>
  <c r="I19" i="74"/>
  <c r="H19" i="74"/>
  <c r="Q18" i="74"/>
  <c r="O18" i="74"/>
  <c r="N18" i="74"/>
  <c r="M18" i="74"/>
  <c r="I18" i="74"/>
  <c r="H18" i="74"/>
  <c r="Q17" i="74"/>
  <c r="O17" i="74"/>
  <c r="N17" i="74"/>
  <c r="M17" i="74"/>
  <c r="I17" i="74"/>
  <c r="H17" i="74"/>
  <c r="Q16" i="74"/>
  <c r="O16" i="74"/>
  <c r="N16" i="74"/>
  <c r="M16" i="74"/>
  <c r="I16" i="74"/>
  <c r="H16" i="74"/>
  <c r="Q15" i="74"/>
  <c r="O15" i="74"/>
  <c r="N15" i="74"/>
  <c r="M15" i="74"/>
  <c r="I15" i="74"/>
  <c r="H15" i="74"/>
  <c r="Q14" i="74"/>
  <c r="O14" i="74"/>
  <c r="N14" i="74"/>
  <c r="M14" i="74"/>
  <c r="I14" i="74"/>
  <c r="Q13" i="74"/>
  <c r="O13" i="74"/>
  <c r="N13" i="74"/>
  <c r="M13" i="74"/>
  <c r="I13" i="74"/>
  <c r="H13" i="74"/>
  <c r="Q12" i="74"/>
  <c r="O12" i="74"/>
  <c r="N12" i="74"/>
  <c r="M12" i="74"/>
  <c r="I12" i="74"/>
  <c r="H12" i="74"/>
  <c r="Q11" i="74"/>
  <c r="O11" i="74"/>
  <c r="N11" i="74"/>
  <c r="M11" i="74"/>
  <c r="I11" i="74"/>
  <c r="H11" i="74"/>
  <c r="Q10" i="74"/>
  <c r="O10" i="74"/>
  <c r="N10" i="74"/>
  <c r="M10" i="74"/>
  <c r="I10" i="74"/>
  <c r="H10" i="74"/>
  <c r="Q9" i="74"/>
  <c r="O9" i="74"/>
  <c r="N9" i="74"/>
  <c r="M9" i="74"/>
  <c r="I9" i="74"/>
  <c r="H9" i="74"/>
  <c r="R8" i="74"/>
  <c r="Q8" i="74"/>
  <c r="P8" i="74"/>
  <c r="O8" i="74"/>
  <c r="N8" i="74"/>
  <c r="M8" i="74"/>
  <c r="I8" i="74"/>
  <c r="H8" i="74"/>
  <c r="R7" i="74"/>
  <c r="Q7" i="74"/>
  <c r="P7" i="74"/>
  <c r="O7" i="74"/>
  <c r="N7" i="74"/>
  <c r="M7" i="74"/>
  <c r="I7" i="74"/>
  <c r="H7" i="74"/>
  <c r="R6" i="74"/>
  <c r="Q6" i="74"/>
  <c r="P6" i="74"/>
  <c r="O6" i="74"/>
  <c r="N6" i="74"/>
  <c r="M6" i="74"/>
  <c r="I6" i="74"/>
  <c r="H6" i="74"/>
  <c r="R5" i="74"/>
  <c r="Q5" i="74"/>
  <c r="P5" i="74"/>
  <c r="O5" i="74"/>
  <c r="N5" i="74"/>
  <c r="M5" i="74"/>
  <c r="I5" i="74"/>
  <c r="H5" i="74"/>
  <c r="L26" i="73"/>
  <c r="K26" i="73"/>
  <c r="G26" i="73"/>
  <c r="F26" i="73"/>
  <c r="K29" i="73" s="1"/>
  <c r="Q24" i="73"/>
  <c r="O24" i="73"/>
  <c r="N24" i="73"/>
  <c r="M24" i="73"/>
  <c r="I24" i="73"/>
  <c r="H24" i="73"/>
  <c r="Q23" i="73"/>
  <c r="O23" i="73"/>
  <c r="N23" i="73"/>
  <c r="M23" i="73"/>
  <c r="I23" i="73"/>
  <c r="H23" i="73"/>
  <c r="Q22" i="73"/>
  <c r="O22" i="73"/>
  <c r="N22" i="73"/>
  <c r="M22" i="73"/>
  <c r="I22" i="73"/>
  <c r="H22" i="73"/>
  <c r="Q21" i="73"/>
  <c r="O21" i="73"/>
  <c r="N21" i="73"/>
  <c r="M21" i="73"/>
  <c r="I21" i="73"/>
  <c r="H21" i="73"/>
  <c r="Q20" i="73"/>
  <c r="O20" i="73"/>
  <c r="N20" i="73"/>
  <c r="M20" i="73"/>
  <c r="I20" i="73"/>
  <c r="H20" i="73"/>
  <c r="Q19" i="73"/>
  <c r="O19" i="73"/>
  <c r="N19" i="73"/>
  <c r="M19" i="73"/>
  <c r="I19" i="73"/>
  <c r="H19" i="73"/>
  <c r="Q18" i="73"/>
  <c r="O18" i="73"/>
  <c r="N18" i="73"/>
  <c r="M18" i="73"/>
  <c r="I18" i="73"/>
  <c r="H18" i="73"/>
  <c r="Q17" i="73"/>
  <c r="O17" i="73"/>
  <c r="O26" i="73" s="1"/>
  <c r="M29" i="73" s="1"/>
  <c r="N17" i="73"/>
  <c r="N26" i="73" s="1"/>
  <c r="M17" i="73"/>
  <c r="M26" i="73" s="1"/>
  <c r="I17" i="73"/>
  <c r="I26" i="73" s="1"/>
  <c r="H17" i="73"/>
  <c r="R16" i="73"/>
  <c r="Q16" i="73"/>
  <c r="P16" i="73"/>
  <c r="O16" i="73"/>
  <c r="N16" i="73"/>
  <c r="M16" i="73"/>
  <c r="I16" i="73"/>
  <c r="H16" i="73"/>
  <c r="R15" i="73"/>
  <c r="Q15" i="73"/>
  <c r="P15" i="73"/>
  <c r="O15" i="73"/>
  <c r="N15" i="73"/>
  <c r="M15" i="73"/>
  <c r="I15" i="73"/>
  <c r="H15" i="73"/>
  <c r="R14" i="73"/>
  <c r="Q14" i="73"/>
  <c r="P14" i="73"/>
  <c r="O14" i="73"/>
  <c r="N14" i="73"/>
  <c r="M14" i="73"/>
  <c r="I14" i="73"/>
  <c r="H14" i="73"/>
  <c r="R13" i="73"/>
  <c r="Q13" i="73"/>
  <c r="P13" i="73"/>
  <c r="O13" i="73"/>
  <c r="N13" i="73"/>
  <c r="M13" i="73"/>
  <c r="I13" i="73"/>
  <c r="H13" i="73"/>
  <c r="R12" i="73"/>
  <c r="Q12" i="73"/>
  <c r="P12" i="73"/>
  <c r="O12" i="73"/>
  <c r="N12" i="73"/>
  <c r="M12" i="73"/>
  <c r="I12" i="73"/>
  <c r="H12" i="73"/>
  <c r="R11" i="73"/>
  <c r="Q11" i="73"/>
  <c r="P11" i="73"/>
  <c r="O11" i="73"/>
  <c r="N11" i="73"/>
  <c r="M11" i="73"/>
  <c r="I11" i="73"/>
  <c r="H11" i="73"/>
  <c r="R10" i="73"/>
  <c r="Q10" i="73"/>
  <c r="P10" i="73"/>
  <c r="O10" i="73"/>
  <c r="N10" i="73"/>
  <c r="M10" i="73"/>
  <c r="I10" i="73"/>
  <c r="H10" i="73"/>
  <c r="R9" i="73"/>
  <c r="Q9" i="73"/>
  <c r="P9" i="73"/>
  <c r="O9" i="73"/>
  <c r="N9" i="73"/>
  <c r="M9" i="73"/>
  <c r="I9" i="73"/>
  <c r="H9" i="73"/>
  <c r="R8" i="73"/>
  <c r="Q8" i="73"/>
  <c r="P8" i="73"/>
  <c r="O8" i="73"/>
  <c r="N8" i="73"/>
  <c r="M8" i="73"/>
  <c r="I8" i="73"/>
  <c r="H8" i="73"/>
  <c r="R7" i="73"/>
  <c r="Q7" i="73"/>
  <c r="P7" i="73"/>
  <c r="O7" i="73"/>
  <c r="N7" i="73"/>
  <c r="M7" i="73"/>
  <c r="I7" i="73"/>
  <c r="H7" i="73"/>
  <c r="R6" i="73"/>
  <c r="Q6" i="73"/>
  <c r="P6" i="73"/>
  <c r="O6" i="73"/>
  <c r="N6" i="73"/>
  <c r="M6" i="73"/>
  <c r="I6" i="73"/>
  <c r="H6" i="73"/>
  <c r="R5" i="73"/>
  <c r="Q5" i="73"/>
  <c r="P5" i="73"/>
  <c r="O5" i="73"/>
  <c r="N5" i="73"/>
  <c r="M5" i="73"/>
  <c r="I5" i="73"/>
  <c r="H5" i="73"/>
  <c r="L29" i="72"/>
  <c r="L26" i="72"/>
  <c r="K26" i="72"/>
  <c r="G26" i="72"/>
  <c r="F26" i="72"/>
  <c r="Q24" i="72"/>
  <c r="O24" i="72"/>
  <c r="N24" i="72"/>
  <c r="M24" i="72"/>
  <c r="I24" i="72"/>
  <c r="H24" i="72"/>
  <c r="Q23" i="72"/>
  <c r="O23" i="72"/>
  <c r="N23" i="72"/>
  <c r="M23" i="72"/>
  <c r="I23" i="72"/>
  <c r="H23" i="72"/>
  <c r="Q22" i="72"/>
  <c r="O22" i="72"/>
  <c r="N22" i="72"/>
  <c r="M22" i="72"/>
  <c r="I22" i="72"/>
  <c r="H22" i="72"/>
  <c r="Q21" i="72"/>
  <c r="O21" i="72"/>
  <c r="N21" i="72"/>
  <c r="M21" i="72"/>
  <c r="I21" i="72"/>
  <c r="H21" i="72"/>
  <c r="Q20" i="72"/>
  <c r="O20" i="72"/>
  <c r="N20" i="72"/>
  <c r="M20" i="72"/>
  <c r="I20" i="72"/>
  <c r="H20" i="72"/>
  <c r="Q19" i="72"/>
  <c r="O19" i="72"/>
  <c r="N19" i="72"/>
  <c r="M19" i="72"/>
  <c r="I19" i="72"/>
  <c r="H19" i="72"/>
  <c r="Q18" i="72"/>
  <c r="O18" i="72"/>
  <c r="N18" i="72"/>
  <c r="M18" i="72"/>
  <c r="I18" i="72"/>
  <c r="H18" i="72"/>
  <c r="Q17" i="72"/>
  <c r="O17" i="72"/>
  <c r="N17" i="72"/>
  <c r="M17" i="72"/>
  <c r="I17" i="72"/>
  <c r="H17" i="72"/>
  <c r="Q16" i="72"/>
  <c r="O16" i="72"/>
  <c r="N16" i="72"/>
  <c r="M16" i="72"/>
  <c r="I16" i="72"/>
  <c r="H16" i="72"/>
  <c r="Q15" i="72"/>
  <c r="O15" i="72"/>
  <c r="N15" i="72"/>
  <c r="M15" i="72"/>
  <c r="I15" i="72"/>
  <c r="H15" i="72"/>
  <c r="Q14" i="72"/>
  <c r="O14" i="72"/>
  <c r="N14" i="72"/>
  <c r="M14" i="72"/>
  <c r="I14" i="72"/>
  <c r="H14" i="72"/>
  <c r="Q13" i="72"/>
  <c r="O13" i="72"/>
  <c r="N13" i="72"/>
  <c r="M13" i="72"/>
  <c r="I13" i="72"/>
  <c r="H13" i="72"/>
  <c r="Q12" i="72"/>
  <c r="O12" i="72"/>
  <c r="N12" i="72"/>
  <c r="M12" i="72"/>
  <c r="I12" i="72"/>
  <c r="H12" i="72"/>
  <c r="Q11" i="72"/>
  <c r="O11" i="72"/>
  <c r="N11" i="72"/>
  <c r="M11" i="72"/>
  <c r="I11" i="72"/>
  <c r="H11" i="72"/>
  <c r="Q10" i="72"/>
  <c r="O10" i="72"/>
  <c r="O26" i="72" s="1"/>
  <c r="M29" i="72" s="1"/>
  <c r="N10" i="72"/>
  <c r="N26" i="72" s="1"/>
  <c r="M10" i="72"/>
  <c r="M26" i="72" s="1"/>
  <c r="I10" i="72"/>
  <c r="I26" i="72" s="1"/>
  <c r="H10" i="72"/>
  <c r="H26" i="72" s="1"/>
  <c r="R9" i="72"/>
  <c r="Q9" i="72"/>
  <c r="P9" i="72"/>
  <c r="O9" i="72"/>
  <c r="N9" i="72"/>
  <c r="M9" i="72"/>
  <c r="I9" i="72"/>
  <c r="H9" i="72"/>
  <c r="R8" i="72"/>
  <c r="Q8" i="72"/>
  <c r="P8" i="72"/>
  <c r="O8" i="72"/>
  <c r="N8" i="72"/>
  <c r="M8" i="72"/>
  <c r="I8" i="72"/>
  <c r="H8" i="72"/>
  <c r="R7" i="72"/>
  <c r="Q7" i="72"/>
  <c r="P7" i="72"/>
  <c r="O7" i="72"/>
  <c r="N7" i="72"/>
  <c r="M7" i="72"/>
  <c r="I7" i="72"/>
  <c r="H7" i="72"/>
  <c r="R6" i="72"/>
  <c r="Q6" i="72"/>
  <c r="P6" i="72"/>
  <c r="O6" i="72"/>
  <c r="N6" i="72"/>
  <c r="M6" i="72"/>
  <c r="I6" i="72"/>
  <c r="H6" i="72"/>
  <c r="R5" i="72"/>
  <c r="Q5" i="72"/>
  <c r="P5" i="72"/>
  <c r="O5" i="72"/>
  <c r="N5" i="72"/>
  <c r="M5" i="72"/>
  <c r="I5" i="72"/>
  <c r="H5" i="72"/>
  <c r="P32" i="71"/>
  <c r="M32" i="71"/>
  <c r="L32" i="71"/>
  <c r="K32" i="71"/>
  <c r="M31" i="71"/>
  <c r="L31" i="71"/>
  <c r="K31" i="71"/>
  <c r="P30" i="71"/>
  <c r="M30" i="71"/>
  <c r="L30" i="71"/>
  <c r="K30" i="71"/>
  <c r="P29" i="71"/>
  <c r="M29" i="71"/>
  <c r="L29" i="71"/>
  <c r="K29" i="71"/>
  <c r="P28" i="71"/>
  <c r="R26" i="71"/>
  <c r="Q26" i="71"/>
  <c r="P26" i="71"/>
  <c r="O26" i="71"/>
  <c r="N26" i="71"/>
  <c r="M26" i="71"/>
  <c r="L26" i="71"/>
  <c r="K26" i="71"/>
  <c r="I26" i="71"/>
  <c r="H26" i="71"/>
  <c r="G26" i="71"/>
  <c r="F26" i="71"/>
  <c r="R24" i="71"/>
  <c r="Q24" i="71"/>
  <c r="P24" i="71"/>
  <c r="O24" i="71"/>
  <c r="N24" i="71"/>
  <c r="M24" i="71"/>
  <c r="I24" i="71"/>
  <c r="H24" i="71"/>
  <c r="R23" i="71"/>
  <c r="Q23" i="71"/>
  <c r="P23" i="71"/>
  <c r="O23" i="71"/>
  <c r="N23" i="71"/>
  <c r="M23" i="71"/>
  <c r="I23" i="71"/>
  <c r="H23" i="71"/>
  <c r="R22" i="71"/>
  <c r="Q22" i="71"/>
  <c r="P22" i="71"/>
  <c r="O22" i="71"/>
  <c r="N22" i="71"/>
  <c r="M22" i="71"/>
  <c r="I22" i="71"/>
  <c r="H22" i="71"/>
  <c r="R21" i="71"/>
  <c r="Q21" i="71"/>
  <c r="P21" i="71"/>
  <c r="O21" i="71"/>
  <c r="N21" i="71"/>
  <c r="M21" i="71"/>
  <c r="I21" i="71"/>
  <c r="H21" i="71"/>
  <c r="R20" i="71"/>
  <c r="Q20" i="71"/>
  <c r="P20" i="71"/>
  <c r="O20" i="71"/>
  <c r="N20" i="71"/>
  <c r="M20" i="71"/>
  <c r="I20" i="71"/>
  <c r="H20" i="71"/>
  <c r="R19" i="71"/>
  <c r="Q19" i="71"/>
  <c r="P19" i="71"/>
  <c r="O19" i="71"/>
  <c r="N19" i="71"/>
  <c r="M19" i="71"/>
  <c r="I19" i="71"/>
  <c r="H19" i="71"/>
  <c r="R18" i="71"/>
  <c r="Q18" i="71"/>
  <c r="P18" i="71"/>
  <c r="O18" i="71"/>
  <c r="N18" i="71"/>
  <c r="M18" i="71"/>
  <c r="I18" i="71"/>
  <c r="H18" i="71"/>
  <c r="R17" i="71"/>
  <c r="Q17" i="71"/>
  <c r="P17" i="71"/>
  <c r="O17" i="71"/>
  <c r="N17" i="71"/>
  <c r="M17" i="71"/>
  <c r="I17" i="71"/>
  <c r="H17" i="71"/>
  <c r="R16" i="71"/>
  <c r="Q16" i="71"/>
  <c r="P16" i="71"/>
  <c r="O16" i="71"/>
  <c r="N16" i="71"/>
  <c r="M16" i="71"/>
  <c r="I16" i="71"/>
  <c r="H16" i="71"/>
  <c r="R15" i="71"/>
  <c r="Q15" i="71"/>
  <c r="P15" i="71"/>
  <c r="O15" i="71"/>
  <c r="N15" i="71"/>
  <c r="M15" i="71"/>
  <c r="I15" i="71"/>
  <c r="H15" i="71"/>
  <c r="R14" i="71"/>
  <c r="Q14" i="71"/>
  <c r="P14" i="71"/>
  <c r="O14" i="71"/>
  <c r="N14" i="71"/>
  <c r="M14" i="71"/>
  <c r="I14" i="71"/>
  <c r="H14" i="71"/>
  <c r="R13" i="71"/>
  <c r="Q13" i="71"/>
  <c r="P13" i="71"/>
  <c r="O13" i="71"/>
  <c r="N13" i="71"/>
  <c r="M13" i="71"/>
  <c r="I13" i="71"/>
  <c r="H13" i="71"/>
  <c r="R12" i="71"/>
  <c r="Q12" i="71"/>
  <c r="P12" i="71"/>
  <c r="O12" i="71"/>
  <c r="N12" i="71"/>
  <c r="M12" i="71"/>
  <c r="I12" i="71"/>
  <c r="H12" i="71"/>
  <c r="R11" i="71"/>
  <c r="Q11" i="71"/>
  <c r="P11" i="71"/>
  <c r="O11" i="71"/>
  <c r="N11" i="71"/>
  <c r="M11" i="71"/>
  <c r="I11" i="71"/>
  <c r="H11" i="71"/>
  <c r="R10" i="71"/>
  <c r="Q10" i="71"/>
  <c r="P10" i="71"/>
  <c r="O10" i="71"/>
  <c r="N10" i="71"/>
  <c r="M10" i="71"/>
  <c r="I10" i="71"/>
  <c r="H10" i="71"/>
  <c r="R9" i="71"/>
  <c r="Q9" i="71"/>
  <c r="P9" i="71"/>
  <c r="O9" i="71"/>
  <c r="N9" i="71"/>
  <c r="M9" i="71"/>
  <c r="I9" i="71"/>
  <c r="H9" i="71"/>
  <c r="R8" i="71"/>
  <c r="Q8" i="71"/>
  <c r="P8" i="71"/>
  <c r="O8" i="71"/>
  <c r="N8" i="71"/>
  <c r="M8" i="71"/>
  <c r="I8" i="71"/>
  <c r="H8" i="71"/>
  <c r="R7" i="71"/>
  <c r="Q7" i="71"/>
  <c r="P7" i="71"/>
  <c r="O7" i="71"/>
  <c r="N7" i="71"/>
  <c r="M7" i="71"/>
  <c r="I7" i="71"/>
  <c r="H7" i="71"/>
  <c r="R6" i="71"/>
  <c r="Q6" i="71"/>
  <c r="P6" i="71"/>
  <c r="O6" i="71"/>
  <c r="N6" i="71"/>
  <c r="M6" i="71"/>
  <c r="I6" i="71"/>
  <c r="H6" i="71"/>
  <c r="R5" i="71"/>
  <c r="Q5" i="71"/>
  <c r="P5" i="71"/>
  <c r="O5" i="71"/>
  <c r="N5" i="71"/>
  <c r="M5" i="71"/>
  <c r="I5" i="71"/>
  <c r="H5" i="71"/>
  <c r="L26" i="70"/>
  <c r="K26" i="70"/>
  <c r="G26" i="70"/>
  <c r="L29" i="70" s="1"/>
  <c r="F26" i="70"/>
  <c r="K29" i="70" s="1"/>
  <c r="Q24" i="70"/>
  <c r="O24" i="70"/>
  <c r="N24" i="70"/>
  <c r="M24" i="70"/>
  <c r="I24" i="70"/>
  <c r="H24" i="70"/>
  <c r="Q23" i="70"/>
  <c r="O23" i="70"/>
  <c r="N23" i="70"/>
  <c r="M23" i="70"/>
  <c r="I23" i="70"/>
  <c r="H23" i="70"/>
  <c r="Q22" i="70"/>
  <c r="O22" i="70"/>
  <c r="N22" i="70"/>
  <c r="M22" i="70"/>
  <c r="I22" i="70"/>
  <c r="H22" i="70"/>
  <c r="Q21" i="70"/>
  <c r="O21" i="70"/>
  <c r="N21" i="70"/>
  <c r="M21" i="70"/>
  <c r="I21" i="70"/>
  <c r="H21" i="70"/>
  <c r="Q20" i="70"/>
  <c r="O20" i="70"/>
  <c r="N20" i="70"/>
  <c r="M20" i="70"/>
  <c r="I20" i="70"/>
  <c r="H20" i="70"/>
  <c r="Q19" i="70"/>
  <c r="O19" i="70"/>
  <c r="N19" i="70"/>
  <c r="M19" i="70"/>
  <c r="I19" i="70"/>
  <c r="H19" i="70"/>
  <c r="Q18" i="70"/>
  <c r="O18" i="70"/>
  <c r="N18" i="70"/>
  <c r="M18" i="70"/>
  <c r="I18" i="70"/>
  <c r="H18" i="70"/>
  <c r="Q17" i="70"/>
  <c r="O17" i="70"/>
  <c r="O26" i="70" s="1"/>
  <c r="M29" i="70" s="1"/>
  <c r="N17" i="70"/>
  <c r="N26" i="70" s="1"/>
  <c r="M17" i="70"/>
  <c r="M26" i="70" s="1"/>
  <c r="I17" i="70"/>
  <c r="I26" i="70" s="1"/>
  <c r="H17" i="70"/>
  <c r="R16" i="70"/>
  <c r="Q16" i="70"/>
  <c r="P16" i="70"/>
  <c r="O16" i="70"/>
  <c r="N16" i="70"/>
  <c r="M16" i="70"/>
  <c r="I16" i="70"/>
  <c r="H16" i="70"/>
  <c r="R15" i="70"/>
  <c r="Q15" i="70"/>
  <c r="P15" i="70"/>
  <c r="O15" i="70"/>
  <c r="N15" i="70"/>
  <c r="M15" i="70"/>
  <c r="I15" i="70"/>
  <c r="H15" i="70"/>
  <c r="R14" i="70"/>
  <c r="Q14" i="70"/>
  <c r="P14" i="70"/>
  <c r="O14" i="70"/>
  <c r="N14" i="70"/>
  <c r="M14" i="70"/>
  <c r="I14" i="70"/>
  <c r="H14" i="70"/>
  <c r="R13" i="70"/>
  <c r="Q13" i="70"/>
  <c r="P13" i="70"/>
  <c r="O13" i="70"/>
  <c r="N13" i="70"/>
  <c r="M13" i="70"/>
  <c r="I13" i="70"/>
  <c r="H13" i="70"/>
  <c r="R12" i="70"/>
  <c r="Q12" i="70"/>
  <c r="P12" i="70"/>
  <c r="O12" i="70"/>
  <c r="N12" i="70"/>
  <c r="M12" i="70"/>
  <c r="I12" i="70"/>
  <c r="H12" i="70"/>
  <c r="R11" i="70"/>
  <c r="Q11" i="70"/>
  <c r="P11" i="70"/>
  <c r="O11" i="70"/>
  <c r="N11" i="70"/>
  <c r="M11" i="70"/>
  <c r="I11" i="70"/>
  <c r="H11" i="70"/>
  <c r="R10" i="70"/>
  <c r="Q10" i="70"/>
  <c r="P10" i="70"/>
  <c r="O10" i="70"/>
  <c r="N10" i="70"/>
  <c r="M10" i="70"/>
  <c r="I10" i="70"/>
  <c r="H10" i="70"/>
  <c r="R9" i="70"/>
  <c r="Q9" i="70"/>
  <c r="P9" i="70"/>
  <c r="O9" i="70"/>
  <c r="N9" i="70"/>
  <c r="M9" i="70"/>
  <c r="I9" i="70"/>
  <c r="H9" i="70"/>
  <c r="R8" i="70"/>
  <c r="Q8" i="70"/>
  <c r="P8" i="70"/>
  <c r="O8" i="70"/>
  <c r="N8" i="70"/>
  <c r="M8" i="70"/>
  <c r="I8" i="70"/>
  <c r="H8" i="70"/>
  <c r="R7" i="70"/>
  <c r="Q7" i="70"/>
  <c r="P7" i="70"/>
  <c r="O7" i="70"/>
  <c r="N7" i="70"/>
  <c r="M7" i="70"/>
  <c r="I7" i="70"/>
  <c r="H7" i="70"/>
  <c r="R6" i="70"/>
  <c r="Q6" i="70"/>
  <c r="P6" i="70"/>
  <c r="O6" i="70"/>
  <c r="N6" i="70"/>
  <c r="M6" i="70"/>
  <c r="I6" i="70"/>
  <c r="H6" i="70"/>
  <c r="R5" i="70"/>
  <c r="Q5" i="70"/>
  <c r="P5" i="70"/>
  <c r="O5" i="70"/>
  <c r="N5" i="70"/>
  <c r="M5" i="70"/>
  <c r="I5" i="70"/>
  <c r="H5" i="70"/>
  <c r="P32" i="69"/>
  <c r="M32" i="69"/>
  <c r="L32" i="69"/>
  <c r="K32" i="69"/>
  <c r="M31" i="69"/>
  <c r="L31" i="69"/>
  <c r="K31" i="69"/>
  <c r="P30" i="69"/>
  <c r="M30" i="69"/>
  <c r="L30" i="69"/>
  <c r="K30" i="69"/>
  <c r="P29" i="69"/>
  <c r="M29" i="69"/>
  <c r="L29" i="69"/>
  <c r="K29" i="69"/>
  <c r="P28" i="69"/>
  <c r="R26" i="69"/>
  <c r="Q26" i="69"/>
  <c r="P26" i="69"/>
  <c r="O26" i="69"/>
  <c r="N26" i="69"/>
  <c r="M26" i="69"/>
  <c r="L26" i="69"/>
  <c r="K26" i="69"/>
  <c r="I26" i="69"/>
  <c r="H26" i="69"/>
  <c r="G26" i="69"/>
  <c r="F26" i="69"/>
  <c r="R24" i="69"/>
  <c r="Q24" i="69"/>
  <c r="P24" i="69"/>
  <c r="O24" i="69"/>
  <c r="N24" i="69"/>
  <c r="M24" i="69"/>
  <c r="I24" i="69"/>
  <c r="H24" i="69"/>
  <c r="R23" i="69"/>
  <c r="Q23" i="69"/>
  <c r="P23" i="69"/>
  <c r="O23" i="69"/>
  <c r="N23" i="69"/>
  <c r="M23" i="69"/>
  <c r="I23" i="69"/>
  <c r="H23" i="69"/>
  <c r="R22" i="69"/>
  <c r="Q22" i="69"/>
  <c r="P22" i="69"/>
  <c r="O22" i="69"/>
  <c r="N22" i="69"/>
  <c r="M22" i="69"/>
  <c r="I22" i="69"/>
  <c r="H22" i="69"/>
  <c r="R21" i="69"/>
  <c r="Q21" i="69"/>
  <c r="P21" i="69"/>
  <c r="O21" i="69"/>
  <c r="N21" i="69"/>
  <c r="M21" i="69"/>
  <c r="I21" i="69"/>
  <c r="H21" i="69"/>
  <c r="R20" i="69"/>
  <c r="Q20" i="69"/>
  <c r="P20" i="69"/>
  <c r="O20" i="69"/>
  <c r="N20" i="69"/>
  <c r="M20" i="69"/>
  <c r="I20" i="69"/>
  <c r="H20" i="69"/>
  <c r="R19" i="69"/>
  <c r="Q19" i="69"/>
  <c r="P19" i="69"/>
  <c r="O19" i="69"/>
  <c r="N19" i="69"/>
  <c r="M19" i="69"/>
  <c r="I19" i="69"/>
  <c r="H19" i="69"/>
  <c r="R18" i="69"/>
  <c r="Q18" i="69"/>
  <c r="P18" i="69"/>
  <c r="O18" i="69"/>
  <c r="N18" i="69"/>
  <c r="M18" i="69"/>
  <c r="I18" i="69"/>
  <c r="H18" i="69"/>
  <c r="R17" i="69"/>
  <c r="Q17" i="69"/>
  <c r="P17" i="69"/>
  <c r="O17" i="69"/>
  <c r="N17" i="69"/>
  <c r="M17" i="69"/>
  <c r="I17" i="69"/>
  <c r="H17" i="69"/>
  <c r="R16" i="69"/>
  <c r="Q16" i="69"/>
  <c r="P16" i="69"/>
  <c r="O16" i="69"/>
  <c r="N16" i="69"/>
  <c r="M16" i="69"/>
  <c r="I16" i="69"/>
  <c r="H16" i="69"/>
  <c r="R15" i="69"/>
  <c r="Q15" i="69"/>
  <c r="P15" i="69"/>
  <c r="O15" i="69"/>
  <c r="N15" i="69"/>
  <c r="M15" i="69"/>
  <c r="I15" i="69"/>
  <c r="H15" i="69"/>
  <c r="R14" i="69"/>
  <c r="Q14" i="69"/>
  <c r="P14" i="69"/>
  <c r="O14" i="69"/>
  <c r="N14" i="69"/>
  <c r="M14" i="69"/>
  <c r="I14" i="69"/>
  <c r="H14" i="69"/>
  <c r="R13" i="69"/>
  <c r="Q13" i="69"/>
  <c r="P13" i="69"/>
  <c r="O13" i="69"/>
  <c r="N13" i="69"/>
  <c r="M13" i="69"/>
  <c r="I13" i="69"/>
  <c r="H13" i="69"/>
  <c r="R12" i="69"/>
  <c r="Q12" i="69"/>
  <c r="P12" i="69"/>
  <c r="O12" i="69"/>
  <c r="N12" i="69"/>
  <c r="M12" i="69"/>
  <c r="I12" i="69"/>
  <c r="H12" i="69"/>
  <c r="R11" i="69"/>
  <c r="Q11" i="69"/>
  <c r="P11" i="69"/>
  <c r="O11" i="69"/>
  <c r="N11" i="69"/>
  <c r="M11" i="69"/>
  <c r="I11" i="69"/>
  <c r="H11" i="69"/>
  <c r="R10" i="69"/>
  <c r="Q10" i="69"/>
  <c r="P10" i="69"/>
  <c r="O10" i="69"/>
  <c r="N10" i="69"/>
  <c r="M10" i="69"/>
  <c r="I10" i="69"/>
  <c r="H10" i="69"/>
  <c r="R9" i="69"/>
  <c r="Q9" i="69"/>
  <c r="P9" i="69"/>
  <c r="O9" i="69"/>
  <c r="N9" i="69"/>
  <c r="M9" i="69"/>
  <c r="I9" i="69"/>
  <c r="H9" i="69"/>
  <c r="R8" i="69"/>
  <c r="Q8" i="69"/>
  <c r="P8" i="69"/>
  <c r="O8" i="69"/>
  <c r="N8" i="69"/>
  <c r="M8" i="69"/>
  <c r="I8" i="69"/>
  <c r="H8" i="69"/>
  <c r="R7" i="69"/>
  <c r="Q7" i="69"/>
  <c r="P7" i="69"/>
  <c r="O7" i="69"/>
  <c r="N7" i="69"/>
  <c r="M7" i="69"/>
  <c r="I7" i="69"/>
  <c r="H7" i="69"/>
  <c r="R6" i="69"/>
  <c r="Q6" i="69"/>
  <c r="P6" i="69"/>
  <c r="O6" i="69"/>
  <c r="N6" i="69"/>
  <c r="M6" i="69"/>
  <c r="I6" i="69"/>
  <c r="H6" i="69"/>
  <c r="R5" i="69"/>
  <c r="Q5" i="69"/>
  <c r="P5" i="69"/>
  <c r="O5" i="69"/>
  <c r="N5" i="69"/>
  <c r="M5" i="69"/>
  <c r="I5" i="69"/>
  <c r="H5" i="69"/>
  <c r="L26" i="68"/>
  <c r="K26" i="68"/>
  <c r="G26" i="68"/>
  <c r="F26" i="68"/>
  <c r="K29" i="68" s="1"/>
  <c r="Q24" i="68"/>
  <c r="O24" i="68"/>
  <c r="N24" i="68"/>
  <c r="M24" i="68"/>
  <c r="I24" i="68"/>
  <c r="H24" i="68"/>
  <c r="Q23" i="68"/>
  <c r="O23" i="68"/>
  <c r="N23" i="68"/>
  <c r="M23" i="68"/>
  <c r="I23" i="68"/>
  <c r="H23" i="68"/>
  <c r="Q22" i="68"/>
  <c r="O22" i="68"/>
  <c r="N22" i="68"/>
  <c r="M22" i="68"/>
  <c r="I22" i="68"/>
  <c r="H22" i="68"/>
  <c r="Q21" i="68"/>
  <c r="O21" i="68"/>
  <c r="N21" i="68"/>
  <c r="M21" i="68"/>
  <c r="I21" i="68"/>
  <c r="H21" i="68"/>
  <c r="Q20" i="68"/>
  <c r="O20" i="68"/>
  <c r="N20" i="68"/>
  <c r="M20" i="68"/>
  <c r="I20" i="68"/>
  <c r="H20" i="68"/>
  <c r="Q19" i="68"/>
  <c r="O19" i="68"/>
  <c r="N19" i="68"/>
  <c r="M19" i="68"/>
  <c r="I19" i="68"/>
  <c r="H19" i="68"/>
  <c r="Q18" i="68"/>
  <c r="O18" i="68"/>
  <c r="N18" i="68"/>
  <c r="M18" i="68"/>
  <c r="I18" i="68"/>
  <c r="H18" i="68"/>
  <c r="Q17" i="68"/>
  <c r="O17" i="68"/>
  <c r="N17" i="68"/>
  <c r="M17" i="68"/>
  <c r="I17" i="68"/>
  <c r="H17" i="68"/>
  <c r="Q16" i="68"/>
  <c r="O16" i="68"/>
  <c r="N16" i="68"/>
  <c r="M16" i="68"/>
  <c r="I16" i="68"/>
  <c r="H16" i="68"/>
  <c r="Q15" i="68"/>
  <c r="O15" i="68"/>
  <c r="N15" i="68"/>
  <c r="M15" i="68"/>
  <c r="I15" i="68"/>
  <c r="H15" i="68"/>
  <c r="Q14" i="68"/>
  <c r="O14" i="68"/>
  <c r="O26" i="68" s="1"/>
  <c r="M29" i="68" s="1"/>
  <c r="N14" i="68"/>
  <c r="N26" i="68" s="1"/>
  <c r="M14" i="68"/>
  <c r="M26" i="68" s="1"/>
  <c r="I14" i="68"/>
  <c r="I26" i="68" s="1"/>
  <c r="H14" i="68"/>
  <c r="H26" i="68" s="1"/>
  <c r="R13" i="68"/>
  <c r="Q13" i="68"/>
  <c r="P13" i="68"/>
  <c r="O13" i="68"/>
  <c r="N13" i="68"/>
  <c r="M13" i="68"/>
  <c r="I13" i="68"/>
  <c r="H13" i="68"/>
  <c r="R12" i="68"/>
  <c r="Q12" i="68"/>
  <c r="P12" i="68"/>
  <c r="O12" i="68"/>
  <c r="N12" i="68"/>
  <c r="M12" i="68"/>
  <c r="I12" i="68"/>
  <c r="H12" i="68"/>
  <c r="R11" i="68"/>
  <c r="Q11" i="68"/>
  <c r="P11" i="68"/>
  <c r="O11" i="68"/>
  <c r="N11" i="68"/>
  <c r="M11" i="68"/>
  <c r="I11" i="68"/>
  <c r="H11" i="68"/>
  <c r="R10" i="68"/>
  <c r="Q10" i="68"/>
  <c r="P10" i="68"/>
  <c r="O10" i="68"/>
  <c r="N10" i="68"/>
  <c r="M10" i="68"/>
  <c r="I10" i="68"/>
  <c r="H10" i="68"/>
  <c r="R9" i="68"/>
  <c r="Q9" i="68"/>
  <c r="P9" i="68"/>
  <c r="O9" i="68"/>
  <c r="N9" i="68"/>
  <c r="M9" i="68"/>
  <c r="I9" i="68"/>
  <c r="H9" i="68"/>
  <c r="R8" i="68"/>
  <c r="Q8" i="68"/>
  <c r="P8" i="68"/>
  <c r="O8" i="68"/>
  <c r="N8" i="68"/>
  <c r="M8" i="68"/>
  <c r="I8" i="68"/>
  <c r="H8" i="68"/>
  <c r="R7" i="68"/>
  <c r="Q7" i="68"/>
  <c r="P7" i="68"/>
  <c r="O7" i="68"/>
  <c r="N7" i="68"/>
  <c r="M7" i="68"/>
  <c r="I7" i="68"/>
  <c r="H7" i="68"/>
  <c r="R6" i="68"/>
  <c r="Q6" i="68"/>
  <c r="P6" i="68"/>
  <c r="O6" i="68"/>
  <c r="N6" i="68"/>
  <c r="M6" i="68"/>
  <c r="I6" i="68"/>
  <c r="H6" i="68"/>
  <c r="R5" i="68"/>
  <c r="Q5" i="68"/>
  <c r="P5" i="68"/>
  <c r="O5" i="68"/>
  <c r="N5" i="68"/>
  <c r="M5" i="68"/>
  <c r="I5" i="68"/>
  <c r="H5" i="68"/>
  <c r="L26" i="67"/>
  <c r="K26" i="67"/>
  <c r="G26" i="67"/>
  <c r="F26" i="67"/>
  <c r="Q24" i="67"/>
  <c r="O24" i="67"/>
  <c r="N24" i="67"/>
  <c r="M24" i="67"/>
  <c r="I24" i="67"/>
  <c r="H24" i="67"/>
  <c r="Q23" i="67"/>
  <c r="O23" i="67"/>
  <c r="N23" i="67"/>
  <c r="M23" i="67"/>
  <c r="I23" i="67"/>
  <c r="H23" i="67"/>
  <c r="Q22" i="67"/>
  <c r="O22" i="67"/>
  <c r="N22" i="67"/>
  <c r="M22" i="67"/>
  <c r="I22" i="67"/>
  <c r="H22" i="67"/>
  <c r="Q21" i="67"/>
  <c r="O21" i="67"/>
  <c r="N21" i="67"/>
  <c r="M21" i="67"/>
  <c r="I21" i="67"/>
  <c r="H21" i="67"/>
  <c r="Q19" i="67"/>
  <c r="O19" i="67"/>
  <c r="N19" i="67"/>
  <c r="M19" i="67"/>
  <c r="I19" i="67"/>
  <c r="H19" i="67"/>
  <c r="Q18" i="67"/>
  <c r="O18" i="67"/>
  <c r="N18" i="67"/>
  <c r="M18" i="67"/>
  <c r="I18" i="67"/>
  <c r="H18" i="67"/>
  <c r="Q17" i="67"/>
  <c r="O17" i="67"/>
  <c r="N17" i="67"/>
  <c r="M17" i="67"/>
  <c r="I17" i="67"/>
  <c r="H17" i="67"/>
  <c r="Q16" i="67"/>
  <c r="O16" i="67"/>
  <c r="N16" i="67"/>
  <c r="M16" i="67"/>
  <c r="I16" i="67"/>
  <c r="H16" i="67"/>
  <c r="P16" i="67" s="1"/>
  <c r="R16" i="67" s="1"/>
  <c r="Q15" i="67"/>
  <c r="O15" i="67"/>
  <c r="N15" i="67"/>
  <c r="M15" i="67"/>
  <c r="I15" i="67"/>
  <c r="H15" i="67"/>
  <c r="Q14" i="67"/>
  <c r="O14" i="67"/>
  <c r="N14" i="67"/>
  <c r="M14" i="67"/>
  <c r="I14" i="67"/>
  <c r="H14" i="67"/>
  <c r="Q13" i="67"/>
  <c r="O13" i="67"/>
  <c r="N13" i="67"/>
  <c r="M13" i="67"/>
  <c r="I13" i="67"/>
  <c r="H13" i="67"/>
  <c r="Q12" i="67"/>
  <c r="O12" i="67"/>
  <c r="N12" i="67"/>
  <c r="M12" i="67"/>
  <c r="I12" i="67"/>
  <c r="H12" i="67"/>
  <c r="Q11" i="67"/>
  <c r="O11" i="67"/>
  <c r="N11" i="67"/>
  <c r="M11" i="67"/>
  <c r="I11" i="67"/>
  <c r="H11" i="67"/>
  <c r="Q10" i="67"/>
  <c r="O10" i="67"/>
  <c r="O26" i="67" s="1"/>
  <c r="M29" i="67" s="1"/>
  <c r="N10" i="67"/>
  <c r="M10" i="67"/>
  <c r="M26" i="67" s="1"/>
  <c r="I10" i="67"/>
  <c r="H10" i="67"/>
  <c r="H26" i="67" s="1"/>
  <c r="Q9" i="67"/>
  <c r="O9" i="67"/>
  <c r="N9" i="67"/>
  <c r="M9" i="67"/>
  <c r="I9" i="67"/>
  <c r="P9" i="67" s="1"/>
  <c r="R9" i="67" s="1"/>
  <c r="H9" i="67"/>
  <c r="R8" i="67"/>
  <c r="Q8" i="67"/>
  <c r="P8" i="67"/>
  <c r="O8" i="67"/>
  <c r="N8" i="67"/>
  <c r="M8" i="67"/>
  <c r="I8" i="67"/>
  <c r="H8" i="67"/>
  <c r="R7" i="67"/>
  <c r="Q7" i="67"/>
  <c r="P7" i="67"/>
  <c r="O7" i="67"/>
  <c r="N7" i="67"/>
  <c r="M7" i="67"/>
  <c r="I7" i="67"/>
  <c r="H7" i="67"/>
  <c r="R6" i="67"/>
  <c r="Q6" i="67"/>
  <c r="P6" i="67"/>
  <c r="O6" i="67"/>
  <c r="N6" i="67"/>
  <c r="M6" i="67"/>
  <c r="I6" i="67"/>
  <c r="H6" i="67"/>
  <c r="R5" i="67"/>
  <c r="Q5" i="67"/>
  <c r="P5" i="67"/>
  <c r="O5" i="67"/>
  <c r="N5" i="67"/>
  <c r="M5" i="67"/>
  <c r="I5" i="67"/>
  <c r="H5" i="67"/>
  <c r="L29" i="66"/>
  <c r="L26" i="66"/>
  <c r="K26" i="66"/>
  <c r="G26" i="66"/>
  <c r="F26" i="66"/>
  <c r="K29" i="66" s="1"/>
  <c r="Q24" i="66"/>
  <c r="O24" i="66"/>
  <c r="N24" i="66"/>
  <c r="M24" i="66"/>
  <c r="I24" i="66"/>
  <c r="H24" i="66"/>
  <c r="Q23" i="66"/>
  <c r="O23" i="66"/>
  <c r="N23" i="66"/>
  <c r="M23" i="66"/>
  <c r="I23" i="66"/>
  <c r="H23" i="66"/>
  <c r="Q22" i="66"/>
  <c r="O22" i="66"/>
  <c r="N22" i="66"/>
  <c r="M22" i="66"/>
  <c r="I22" i="66"/>
  <c r="H22" i="66"/>
  <c r="Q21" i="66"/>
  <c r="O21" i="66"/>
  <c r="N21" i="66"/>
  <c r="M21" i="66"/>
  <c r="I21" i="66"/>
  <c r="H21" i="66"/>
  <c r="Q20" i="66"/>
  <c r="O20" i="66"/>
  <c r="N20" i="66"/>
  <c r="M20" i="66"/>
  <c r="I20" i="66"/>
  <c r="H20" i="66"/>
  <c r="Q19" i="66"/>
  <c r="O19" i="66"/>
  <c r="N19" i="66"/>
  <c r="M19" i="66"/>
  <c r="I19" i="66"/>
  <c r="H19" i="66"/>
  <c r="Q18" i="66"/>
  <c r="O18" i="66"/>
  <c r="N18" i="66"/>
  <c r="M18" i="66"/>
  <c r="I18" i="66"/>
  <c r="H18" i="66"/>
  <c r="Q17" i="66"/>
  <c r="O17" i="66"/>
  <c r="N17" i="66"/>
  <c r="M17" i="66"/>
  <c r="I17" i="66"/>
  <c r="H17" i="66"/>
  <c r="Q16" i="66"/>
  <c r="O16" i="66"/>
  <c r="O26" i="66" s="1"/>
  <c r="M29" i="66" s="1"/>
  <c r="N16" i="66"/>
  <c r="N26" i="66" s="1"/>
  <c r="M16" i="66"/>
  <c r="M26" i="66" s="1"/>
  <c r="I16" i="66"/>
  <c r="H16" i="66"/>
  <c r="R15" i="66"/>
  <c r="Q15" i="66"/>
  <c r="P15" i="66"/>
  <c r="O15" i="66"/>
  <c r="N15" i="66"/>
  <c r="M15" i="66"/>
  <c r="I15" i="66"/>
  <c r="H15" i="66"/>
  <c r="R14" i="66"/>
  <c r="Q14" i="66"/>
  <c r="P14" i="66"/>
  <c r="O14" i="66"/>
  <c r="N14" i="66"/>
  <c r="M14" i="66"/>
  <c r="I14" i="66"/>
  <c r="H14" i="66"/>
  <c r="R13" i="66"/>
  <c r="Q13" i="66"/>
  <c r="P13" i="66"/>
  <c r="O13" i="66"/>
  <c r="N13" i="66"/>
  <c r="M13" i="66"/>
  <c r="I13" i="66"/>
  <c r="H13" i="66"/>
  <c r="R12" i="66"/>
  <c r="Q12" i="66"/>
  <c r="P12" i="66"/>
  <c r="O12" i="66"/>
  <c r="N12" i="66"/>
  <c r="M12" i="66"/>
  <c r="I12" i="66"/>
  <c r="H12" i="66"/>
  <c r="R11" i="66"/>
  <c r="Q11" i="66"/>
  <c r="P11" i="66"/>
  <c r="O11" i="66"/>
  <c r="N11" i="66"/>
  <c r="M11" i="66"/>
  <c r="I11" i="66"/>
  <c r="H11" i="66"/>
  <c r="R10" i="66"/>
  <c r="Q10" i="66"/>
  <c r="P10" i="66"/>
  <c r="O10" i="66"/>
  <c r="N10" i="66"/>
  <c r="M10" i="66"/>
  <c r="I10" i="66"/>
  <c r="H10" i="66"/>
  <c r="R9" i="66"/>
  <c r="Q9" i="66"/>
  <c r="P9" i="66"/>
  <c r="O9" i="66"/>
  <c r="N9" i="66"/>
  <c r="M9" i="66"/>
  <c r="I9" i="66"/>
  <c r="H9" i="66"/>
  <c r="R8" i="66"/>
  <c r="Q8" i="66"/>
  <c r="P8" i="66"/>
  <c r="O8" i="66"/>
  <c r="N8" i="66"/>
  <c r="M8" i="66"/>
  <c r="I8" i="66"/>
  <c r="H8" i="66"/>
  <c r="R7" i="66"/>
  <c r="Q7" i="66"/>
  <c r="P7" i="66"/>
  <c r="O7" i="66"/>
  <c r="N7" i="66"/>
  <c r="M7" i="66"/>
  <c r="I7" i="66"/>
  <c r="H7" i="66"/>
  <c r="R6" i="66"/>
  <c r="Q6" i="66"/>
  <c r="P6" i="66"/>
  <c r="O6" i="66"/>
  <c r="N6" i="66"/>
  <c r="M6" i="66"/>
  <c r="I6" i="66"/>
  <c r="H6" i="66"/>
  <c r="R5" i="66"/>
  <c r="Q5" i="66"/>
  <c r="P5" i="66"/>
  <c r="O5" i="66"/>
  <c r="N5" i="66"/>
  <c r="M5" i="66"/>
  <c r="I5" i="66"/>
  <c r="H5" i="66"/>
  <c r="L26" i="65"/>
  <c r="K26" i="65"/>
  <c r="G26" i="65"/>
  <c r="L29" i="65" s="1"/>
  <c r="F26" i="65"/>
  <c r="K29" i="65" s="1"/>
  <c r="Q24" i="65"/>
  <c r="O24" i="65"/>
  <c r="N24" i="65"/>
  <c r="M24" i="65"/>
  <c r="I24" i="65"/>
  <c r="H24" i="65"/>
  <c r="Q23" i="65"/>
  <c r="O23" i="65"/>
  <c r="N23" i="65"/>
  <c r="M23" i="65"/>
  <c r="I23" i="65"/>
  <c r="H23" i="65"/>
  <c r="Q22" i="65"/>
  <c r="O22" i="65"/>
  <c r="N22" i="65"/>
  <c r="M22" i="65"/>
  <c r="I22" i="65"/>
  <c r="H22" i="65"/>
  <c r="Q21" i="65"/>
  <c r="O21" i="65"/>
  <c r="N21" i="65"/>
  <c r="M21" i="65"/>
  <c r="I21" i="65"/>
  <c r="H21" i="65"/>
  <c r="Q20" i="65"/>
  <c r="O20" i="65"/>
  <c r="N20" i="65"/>
  <c r="M20" i="65"/>
  <c r="I20" i="65"/>
  <c r="H20" i="65"/>
  <c r="Q19" i="65"/>
  <c r="O19" i="65"/>
  <c r="N19" i="65"/>
  <c r="M19" i="65"/>
  <c r="I19" i="65"/>
  <c r="H19" i="65"/>
  <c r="Q18" i="65"/>
  <c r="O18" i="65"/>
  <c r="N18" i="65"/>
  <c r="M18" i="65"/>
  <c r="I18" i="65"/>
  <c r="H18" i="65"/>
  <c r="Q17" i="65"/>
  <c r="O17" i="65"/>
  <c r="N17" i="65"/>
  <c r="M17" i="65"/>
  <c r="I17" i="65"/>
  <c r="H17" i="65"/>
  <c r="Q16" i="65"/>
  <c r="O16" i="65"/>
  <c r="N16" i="65"/>
  <c r="M16" i="65"/>
  <c r="I16" i="65"/>
  <c r="H16" i="65"/>
  <c r="Q15" i="65"/>
  <c r="O15" i="65"/>
  <c r="N15" i="65"/>
  <c r="M15" i="65"/>
  <c r="I15" i="65"/>
  <c r="H15" i="65"/>
  <c r="Q14" i="65"/>
  <c r="O14" i="65"/>
  <c r="O26" i="65" s="1"/>
  <c r="M29" i="65" s="1"/>
  <c r="N14" i="65"/>
  <c r="N26" i="65" s="1"/>
  <c r="M14" i="65"/>
  <c r="M26" i="65" s="1"/>
  <c r="I14" i="65"/>
  <c r="H14" i="65"/>
  <c r="R13" i="65"/>
  <c r="Q13" i="65"/>
  <c r="P13" i="65"/>
  <c r="O13" i="65"/>
  <c r="N13" i="65"/>
  <c r="M13" i="65"/>
  <c r="I13" i="65"/>
  <c r="H13" i="65"/>
  <c r="R12" i="65"/>
  <c r="Q12" i="65"/>
  <c r="P12" i="65"/>
  <c r="O12" i="65"/>
  <c r="N12" i="65"/>
  <c r="M12" i="65"/>
  <c r="I12" i="65"/>
  <c r="H12" i="65"/>
  <c r="R11" i="65"/>
  <c r="Q11" i="65"/>
  <c r="P11" i="65"/>
  <c r="O11" i="65"/>
  <c r="N11" i="65"/>
  <c r="M11" i="65"/>
  <c r="I11" i="65"/>
  <c r="H11" i="65"/>
  <c r="R10" i="65"/>
  <c r="Q10" i="65"/>
  <c r="P10" i="65"/>
  <c r="O10" i="65"/>
  <c r="N10" i="65"/>
  <c r="M10" i="65"/>
  <c r="I10" i="65"/>
  <c r="H10" i="65"/>
  <c r="R9" i="65"/>
  <c r="Q9" i="65"/>
  <c r="P9" i="65"/>
  <c r="O9" i="65"/>
  <c r="N9" i="65"/>
  <c r="M9" i="65"/>
  <c r="I9" i="65"/>
  <c r="H9" i="65"/>
  <c r="R8" i="65"/>
  <c r="Q8" i="65"/>
  <c r="P8" i="65"/>
  <c r="O8" i="65"/>
  <c r="N8" i="65"/>
  <c r="M8" i="65"/>
  <c r="I8" i="65"/>
  <c r="H8" i="65"/>
  <c r="R7" i="65"/>
  <c r="Q7" i="65"/>
  <c r="P7" i="65"/>
  <c r="O7" i="65"/>
  <c r="N7" i="65"/>
  <c r="M7" i="65"/>
  <c r="I7" i="65"/>
  <c r="H7" i="65"/>
  <c r="R6" i="65"/>
  <c r="Q6" i="65"/>
  <c r="P6" i="65"/>
  <c r="O6" i="65"/>
  <c r="N6" i="65"/>
  <c r="M6" i="65"/>
  <c r="I6" i="65"/>
  <c r="H6" i="65"/>
  <c r="R5" i="65"/>
  <c r="Q5" i="65"/>
  <c r="P5" i="65"/>
  <c r="O5" i="65"/>
  <c r="N5" i="65"/>
  <c r="M5" i="65"/>
  <c r="I5" i="65"/>
  <c r="H5" i="65"/>
  <c r="L26" i="64"/>
  <c r="K26" i="64"/>
  <c r="G26" i="64"/>
  <c r="F26" i="64"/>
  <c r="K29" i="64" s="1"/>
  <c r="Q24" i="64"/>
  <c r="O24" i="64"/>
  <c r="N24" i="64"/>
  <c r="M24" i="64"/>
  <c r="I24" i="64"/>
  <c r="H24" i="64"/>
  <c r="Q23" i="64"/>
  <c r="O23" i="64"/>
  <c r="N23" i="64"/>
  <c r="M23" i="64"/>
  <c r="I23" i="64"/>
  <c r="H23" i="64"/>
  <c r="Q22" i="64"/>
  <c r="O22" i="64"/>
  <c r="N22" i="64"/>
  <c r="M22" i="64"/>
  <c r="I22" i="64"/>
  <c r="H22" i="64"/>
  <c r="Q21" i="64"/>
  <c r="O21" i="64"/>
  <c r="N21" i="64"/>
  <c r="M21" i="64"/>
  <c r="I21" i="64"/>
  <c r="H21" i="64"/>
  <c r="Q20" i="64"/>
  <c r="O20" i="64"/>
  <c r="N20" i="64"/>
  <c r="M20" i="64"/>
  <c r="I20" i="64"/>
  <c r="H20" i="64"/>
  <c r="Q19" i="64"/>
  <c r="O19" i="64"/>
  <c r="N19" i="64"/>
  <c r="M19" i="64"/>
  <c r="I19" i="64"/>
  <c r="H19" i="64"/>
  <c r="Q18" i="64"/>
  <c r="O18" i="64"/>
  <c r="N18" i="64"/>
  <c r="M18" i="64"/>
  <c r="I18" i="64"/>
  <c r="H18" i="64"/>
  <c r="Q17" i="64"/>
  <c r="O17" i="64"/>
  <c r="N17" i="64"/>
  <c r="M17" i="64"/>
  <c r="I17" i="64"/>
  <c r="H17" i="64"/>
  <c r="Q16" i="64"/>
  <c r="O16" i="64"/>
  <c r="N16" i="64"/>
  <c r="M16" i="64"/>
  <c r="I16" i="64"/>
  <c r="H16" i="64"/>
  <c r="Q15" i="64"/>
  <c r="O15" i="64"/>
  <c r="N15" i="64"/>
  <c r="M15" i="64"/>
  <c r="I15" i="64"/>
  <c r="H15" i="64"/>
  <c r="Q14" i="64"/>
  <c r="O14" i="64"/>
  <c r="O26" i="64" s="1"/>
  <c r="M29" i="64" s="1"/>
  <c r="N14" i="64"/>
  <c r="N26" i="64" s="1"/>
  <c r="M14" i="64"/>
  <c r="M26" i="64" s="1"/>
  <c r="I14" i="64"/>
  <c r="I26" i="64" s="1"/>
  <c r="H14" i="64"/>
  <c r="R13" i="64"/>
  <c r="Q13" i="64"/>
  <c r="P13" i="64"/>
  <c r="O13" i="64"/>
  <c r="N13" i="64"/>
  <c r="M13" i="64"/>
  <c r="I13" i="64"/>
  <c r="H13" i="64"/>
  <c r="R12" i="64"/>
  <c r="Q12" i="64"/>
  <c r="P12" i="64"/>
  <c r="O12" i="64"/>
  <c r="N12" i="64"/>
  <c r="M12" i="64"/>
  <c r="I12" i="64"/>
  <c r="H12" i="64"/>
  <c r="R11" i="64"/>
  <c r="Q11" i="64"/>
  <c r="P11" i="64"/>
  <c r="O11" i="64"/>
  <c r="N11" i="64"/>
  <c r="M11" i="64"/>
  <c r="I11" i="64"/>
  <c r="H11" i="64"/>
  <c r="R10" i="64"/>
  <c r="Q10" i="64"/>
  <c r="P10" i="64"/>
  <c r="O10" i="64"/>
  <c r="N10" i="64"/>
  <c r="M10" i="64"/>
  <c r="I10" i="64"/>
  <c r="H10" i="64"/>
  <c r="R9" i="64"/>
  <c r="Q9" i="64"/>
  <c r="P9" i="64"/>
  <c r="O9" i="64"/>
  <c r="N9" i="64"/>
  <c r="M9" i="64"/>
  <c r="I9" i="64"/>
  <c r="H9" i="64"/>
  <c r="R8" i="64"/>
  <c r="Q8" i="64"/>
  <c r="P8" i="64"/>
  <c r="O8" i="64"/>
  <c r="N8" i="64"/>
  <c r="M8" i="64"/>
  <c r="I8" i="64"/>
  <c r="H8" i="64"/>
  <c r="R7" i="64"/>
  <c r="Q7" i="64"/>
  <c r="P7" i="64"/>
  <c r="O7" i="64"/>
  <c r="N7" i="64"/>
  <c r="M7" i="64"/>
  <c r="I7" i="64"/>
  <c r="H7" i="64"/>
  <c r="R6" i="64"/>
  <c r="Q6" i="64"/>
  <c r="P6" i="64"/>
  <c r="O6" i="64"/>
  <c r="N6" i="64"/>
  <c r="M6" i="64"/>
  <c r="I6" i="64"/>
  <c r="H6" i="64"/>
  <c r="R5" i="64"/>
  <c r="Q5" i="64"/>
  <c r="P5" i="64"/>
  <c r="O5" i="64"/>
  <c r="N5" i="64"/>
  <c r="M5" i="64"/>
  <c r="I5" i="64"/>
  <c r="H5" i="64"/>
  <c r="L26" i="63"/>
  <c r="K26" i="63"/>
  <c r="G26" i="63"/>
  <c r="L29" i="63" s="1"/>
  <c r="F26" i="63"/>
  <c r="K29" i="63" s="1"/>
  <c r="Q24" i="63"/>
  <c r="O24" i="63"/>
  <c r="N24" i="63"/>
  <c r="M24" i="63"/>
  <c r="I24" i="63"/>
  <c r="H24" i="63"/>
  <c r="Q23" i="63"/>
  <c r="O23" i="63"/>
  <c r="N23" i="63"/>
  <c r="M23" i="63"/>
  <c r="I23" i="63"/>
  <c r="H23" i="63"/>
  <c r="Q22" i="63"/>
  <c r="O22" i="63"/>
  <c r="N22" i="63"/>
  <c r="M22" i="63"/>
  <c r="I22" i="63"/>
  <c r="H22" i="63"/>
  <c r="Q21" i="63"/>
  <c r="O21" i="63"/>
  <c r="N21" i="63"/>
  <c r="M21" i="63"/>
  <c r="I21" i="63"/>
  <c r="H21" i="63"/>
  <c r="Q20" i="63"/>
  <c r="O20" i="63"/>
  <c r="N20" i="63"/>
  <c r="M20" i="63"/>
  <c r="I20" i="63"/>
  <c r="H20" i="63"/>
  <c r="Q19" i="63"/>
  <c r="O19" i="63"/>
  <c r="N19" i="63"/>
  <c r="M19" i="63"/>
  <c r="I19" i="63"/>
  <c r="H19" i="63"/>
  <c r="Q18" i="63"/>
  <c r="O18" i="63"/>
  <c r="N18" i="63"/>
  <c r="M18" i="63"/>
  <c r="I18" i="63"/>
  <c r="H18" i="63"/>
  <c r="Q17" i="63"/>
  <c r="O17" i="63"/>
  <c r="O26" i="63" s="1"/>
  <c r="M29" i="63" s="1"/>
  <c r="N17" i="63"/>
  <c r="N26" i="63" s="1"/>
  <c r="M17" i="63"/>
  <c r="M26" i="63" s="1"/>
  <c r="I17" i="63"/>
  <c r="I26" i="63" s="1"/>
  <c r="H17" i="63"/>
  <c r="R16" i="63"/>
  <c r="Q16" i="63"/>
  <c r="P16" i="63"/>
  <c r="O16" i="63"/>
  <c r="N16" i="63"/>
  <c r="M16" i="63"/>
  <c r="I16" i="63"/>
  <c r="H16" i="63"/>
  <c r="R15" i="63"/>
  <c r="Q15" i="63"/>
  <c r="P15" i="63"/>
  <c r="O15" i="63"/>
  <c r="N15" i="63"/>
  <c r="M15" i="63"/>
  <c r="I15" i="63"/>
  <c r="H15" i="63"/>
  <c r="R14" i="63"/>
  <c r="Q14" i="63"/>
  <c r="P14" i="63"/>
  <c r="O14" i="63"/>
  <c r="N14" i="63"/>
  <c r="M14" i="63"/>
  <c r="I14" i="63"/>
  <c r="H14" i="63"/>
  <c r="R13" i="63"/>
  <c r="Q13" i="63"/>
  <c r="P13" i="63"/>
  <c r="O13" i="63"/>
  <c r="N13" i="63"/>
  <c r="M13" i="63"/>
  <c r="I13" i="63"/>
  <c r="H13" i="63"/>
  <c r="R12" i="63"/>
  <c r="Q12" i="63"/>
  <c r="P12" i="63"/>
  <c r="O12" i="63"/>
  <c r="N12" i="63"/>
  <c r="M12" i="63"/>
  <c r="I12" i="63"/>
  <c r="H12" i="63"/>
  <c r="R11" i="63"/>
  <c r="Q11" i="63"/>
  <c r="P11" i="63"/>
  <c r="O11" i="63"/>
  <c r="N11" i="63"/>
  <c r="M11" i="63"/>
  <c r="I11" i="63"/>
  <c r="H11" i="63"/>
  <c r="R10" i="63"/>
  <c r="Q10" i="63"/>
  <c r="P10" i="63"/>
  <c r="O10" i="63"/>
  <c r="N10" i="63"/>
  <c r="M10" i="63"/>
  <c r="I10" i="63"/>
  <c r="H10" i="63"/>
  <c r="R9" i="63"/>
  <c r="Q9" i="63"/>
  <c r="P9" i="63"/>
  <c r="O9" i="63"/>
  <c r="N9" i="63"/>
  <c r="M9" i="63"/>
  <c r="I9" i="63"/>
  <c r="H9" i="63"/>
  <c r="R8" i="63"/>
  <c r="Q8" i="63"/>
  <c r="P8" i="63"/>
  <c r="O8" i="63"/>
  <c r="N8" i="63"/>
  <c r="M8" i="63"/>
  <c r="I8" i="63"/>
  <c r="H8" i="63"/>
  <c r="R7" i="63"/>
  <c r="Q7" i="63"/>
  <c r="P7" i="63"/>
  <c r="O7" i="63"/>
  <c r="N7" i="63"/>
  <c r="M7" i="63"/>
  <c r="I7" i="63"/>
  <c r="H7" i="63"/>
  <c r="R6" i="63"/>
  <c r="Q6" i="63"/>
  <c r="P6" i="63"/>
  <c r="O6" i="63"/>
  <c r="N6" i="63"/>
  <c r="M6" i="63"/>
  <c r="I6" i="63"/>
  <c r="H6" i="63"/>
  <c r="R5" i="63"/>
  <c r="Q5" i="63"/>
  <c r="P5" i="63"/>
  <c r="O5" i="63"/>
  <c r="N5" i="63"/>
  <c r="M5" i="63"/>
  <c r="I5" i="63"/>
  <c r="H5" i="63"/>
  <c r="W31" i="1"/>
  <c r="T31" i="1"/>
  <c r="S31" i="1"/>
  <c r="R31" i="1"/>
  <c r="P31" i="1"/>
  <c r="O31" i="1"/>
  <c r="N31" i="1"/>
  <c r="M31" i="1"/>
  <c r="L31" i="1"/>
  <c r="K31" i="1"/>
  <c r="U31" i="1" s="1"/>
  <c r="J31" i="1"/>
  <c r="H31" i="1"/>
  <c r="G31" i="1"/>
  <c r="Q31" i="1" s="1"/>
  <c r="F31" i="1"/>
  <c r="E31" i="1"/>
  <c r="D31" i="1"/>
  <c r="C31" i="1"/>
  <c r="W30" i="1"/>
  <c r="T30" i="1"/>
  <c r="S30" i="1"/>
  <c r="R30" i="1"/>
  <c r="P30" i="1"/>
  <c r="O30" i="1"/>
  <c r="N30" i="1"/>
  <c r="M30" i="1"/>
  <c r="L30" i="1"/>
  <c r="K30" i="1"/>
  <c r="U30" i="1" s="1"/>
  <c r="J30" i="1"/>
  <c r="H30" i="1"/>
  <c r="G30" i="1"/>
  <c r="Q30" i="1" s="1"/>
  <c r="F30" i="1"/>
  <c r="E30" i="1"/>
  <c r="D30" i="1"/>
  <c r="C30" i="1"/>
  <c r="W29" i="1"/>
  <c r="T29" i="1"/>
  <c r="S29" i="1"/>
  <c r="R29" i="1"/>
  <c r="P29" i="1"/>
  <c r="O29" i="1"/>
  <c r="N29" i="1"/>
  <c r="M29" i="1"/>
  <c r="L29" i="1"/>
  <c r="K29" i="1"/>
  <c r="U29" i="1" s="1"/>
  <c r="J29" i="1"/>
  <c r="H29" i="1"/>
  <c r="G29" i="1"/>
  <c r="Q29" i="1" s="1"/>
  <c r="F29" i="1"/>
  <c r="E29" i="1"/>
  <c r="D29" i="1"/>
  <c r="C29" i="1"/>
  <c r="W28" i="1"/>
  <c r="T28" i="1"/>
  <c r="S28" i="1"/>
  <c r="R28" i="1"/>
  <c r="P28" i="1"/>
  <c r="O28" i="1"/>
  <c r="N28" i="1"/>
  <c r="M28" i="1"/>
  <c r="L28" i="1"/>
  <c r="K28" i="1"/>
  <c r="U28" i="1" s="1"/>
  <c r="J28" i="1"/>
  <c r="H28" i="1"/>
  <c r="G28" i="1"/>
  <c r="Q28" i="1" s="1"/>
  <c r="F28" i="1"/>
  <c r="E28" i="1"/>
  <c r="D28" i="1"/>
  <c r="C28" i="1"/>
  <c r="W27" i="1"/>
  <c r="T27" i="1"/>
  <c r="S27" i="1"/>
  <c r="R27" i="1"/>
  <c r="P27" i="1"/>
  <c r="O27" i="1"/>
  <c r="N27" i="1"/>
  <c r="M27" i="1"/>
  <c r="L27" i="1"/>
  <c r="K27" i="1"/>
  <c r="U27" i="1" s="1"/>
  <c r="J27" i="1"/>
  <c r="H27" i="1"/>
  <c r="G27" i="1"/>
  <c r="Q27" i="1" s="1"/>
  <c r="F27" i="1"/>
  <c r="E27" i="1"/>
  <c r="D27" i="1"/>
  <c r="C27" i="1"/>
  <c r="W26" i="1"/>
  <c r="T26" i="1"/>
  <c r="S26" i="1"/>
  <c r="R26" i="1"/>
  <c r="P26" i="1"/>
  <c r="O26" i="1"/>
  <c r="N26" i="1"/>
  <c r="M26" i="1"/>
  <c r="L26" i="1"/>
  <c r="K26" i="1"/>
  <c r="U26" i="1" s="1"/>
  <c r="J26" i="1"/>
  <c r="H26" i="1"/>
  <c r="G26" i="1"/>
  <c r="Q26" i="1" s="1"/>
  <c r="F26" i="1"/>
  <c r="E26" i="1"/>
  <c r="D26" i="1"/>
  <c r="C26" i="1"/>
  <c r="W25" i="1"/>
  <c r="T25" i="1"/>
  <c r="S25" i="1"/>
  <c r="R25" i="1"/>
  <c r="P25" i="1"/>
  <c r="O25" i="1"/>
  <c r="N25" i="1"/>
  <c r="M25" i="1"/>
  <c r="L25" i="1"/>
  <c r="K25" i="1"/>
  <c r="U25" i="1" s="1"/>
  <c r="J25" i="1"/>
  <c r="H25" i="1"/>
  <c r="G25" i="1"/>
  <c r="Q25" i="1" s="1"/>
  <c r="F25" i="1"/>
  <c r="E25" i="1"/>
  <c r="D25" i="1"/>
  <c r="C25" i="1"/>
  <c r="W24" i="1"/>
  <c r="T24" i="1"/>
  <c r="S24" i="1"/>
  <c r="R24" i="1"/>
  <c r="P24" i="1"/>
  <c r="O24" i="1"/>
  <c r="N24" i="1"/>
  <c r="M24" i="1"/>
  <c r="L24" i="1"/>
  <c r="K24" i="1"/>
  <c r="U24" i="1" s="1"/>
  <c r="J24" i="1"/>
  <c r="H24" i="1"/>
  <c r="G24" i="1"/>
  <c r="Q24" i="1" s="1"/>
  <c r="F24" i="1"/>
  <c r="E24" i="1"/>
  <c r="D24" i="1"/>
  <c r="C24" i="1"/>
  <c r="W23" i="1"/>
  <c r="T23" i="1"/>
  <c r="S23" i="1"/>
  <c r="R23" i="1"/>
  <c r="P23" i="1"/>
  <c r="O23" i="1"/>
  <c r="N23" i="1"/>
  <c r="M23" i="1"/>
  <c r="L23" i="1"/>
  <c r="K23" i="1"/>
  <c r="U23" i="1" s="1"/>
  <c r="J23" i="1"/>
  <c r="H23" i="1"/>
  <c r="G23" i="1"/>
  <c r="Q23" i="1" s="1"/>
  <c r="F23" i="1"/>
  <c r="E23" i="1"/>
  <c r="D23" i="1"/>
  <c r="C23" i="1"/>
  <c r="W22" i="1"/>
  <c r="T22" i="1"/>
  <c r="S22" i="1"/>
  <c r="R22" i="1"/>
  <c r="P22" i="1"/>
  <c r="O22" i="1"/>
  <c r="N22" i="1"/>
  <c r="M22" i="1"/>
  <c r="L22" i="1"/>
  <c r="K22" i="1"/>
  <c r="U22" i="1" s="1"/>
  <c r="J22" i="1"/>
  <c r="H22" i="1"/>
  <c r="G22" i="1"/>
  <c r="Q22" i="1" s="1"/>
  <c r="F22" i="1"/>
  <c r="E22" i="1"/>
  <c r="D22" i="1"/>
  <c r="C22" i="1"/>
  <c r="W21" i="1"/>
  <c r="T21" i="1"/>
  <c r="S21" i="1"/>
  <c r="R21" i="1"/>
  <c r="P21" i="1"/>
  <c r="O21" i="1"/>
  <c r="N21" i="1"/>
  <c r="M21" i="1"/>
  <c r="L21" i="1"/>
  <c r="K21" i="1"/>
  <c r="U21" i="1" s="1"/>
  <c r="J21" i="1"/>
  <c r="H21" i="1"/>
  <c r="G21" i="1"/>
  <c r="Q21" i="1" s="1"/>
  <c r="F21" i="1"/>
  <c r="E21" i="1"/>
  <c r="D21" i="1"/>
  <c r="C21" i="1"/>
  <c r="W20" i="1"/>
  <c r="T20" i="1"/>
  <c r="S20" i="1"/>
  <c r="R20" i="1"/>
  <c r="P20" i="1"/>
  <c r="O20" i="1"/>
  <c r="N20" i="1"/>
  <c r="M20" i="1"/>
  <c r="L20" i="1"/>
  <c r="K20" i="1"/>
  <c r="U20" i="1" s="1"/>
  <c r="J20" i="1"/>
  <c r="H20" i="1"/>
  <c r="G20" i="1"/>
  <c r="Q20" i="1" s="1"/>
  <c r="F20" i="1"/>
  <c r="E20" i="1"/>
  <c r="D20" i="1"/>
  <c r="C13" i="1"/>
  <c r="R9" i="1"/>
  <c r="R6" i="1"/>
  <c r="J13" i="1"/>
  <c r="N6" i="1"/>
  <c r="C18" i="1"/>
  <c r="R11" i="1"/>
  <c r="J8" i="1"/>
  <c r="G13" i="1"/>
  <c r="R10" i="1"/>
  <c r="R12" i="1"/>
  <c r="D13" i="1"/>
  <c r="N12" i="1"/>
  <c r="F18" i="1"/>
  <c r="N14" i="1"/>
  <c r="G18" i="1"/>
  <c r="R15" i="1"/>
  <c r="R5" i="1"/>
  <c r="J11" i="1"/>
  <c r="D18" i="1"/>
  <c r="R7" i="1"/>
  <c r="R8" i="1"/>
  <c r="N13" i="1"/>
  <c r="J12" i="1"/>
  <c r="R14" i="1"/>
  <c r="J10" i="1"/>
  <c r="P24" i="68" l="1"/>
  <c r="R24" i="68" s="1"/>
  <c r="P24" i="63"/>
  <c r="R24" i="63" s="1"/>
  <c r="P24" i="72"/>
  <c r="R24" i="72" s="1"/>
  <c r="P24" i="65"/>
  <c r="R24" i="65" s="1"/>
  <c r="P24" i="64"/>
  <c r="R24" i="64" s="1"/>
  <c r="P23" i="68"/>
  <c r="R23" i="68" s="1"/>
  <c r="P24" i="67"/>
  <c r="R24" i="67" s="1"/>
  <c r="P23" i="67"/>
  <c r="R23" i="67" s="1"/>
  <c r="P22" i="67"/>
  <c r="R22" i="67" s="1"/>
  <c r="P21" i="67"/>
  <c r="R21" i="67" s="1"/>
  <c r="P22" i="68"/>
  <c r="R22" i="68" s="1"/>
  <c r="P23" i="64"/>
  <c r="R23" i="64" s="1"/>
  <c r="P21" i="68"/>
  <c r="R21" i="68" s="1"/>
  <c r="L29" i="68"/>
  <c r="P24" i="73"/>
  <c r="R24" i="73" s="1"/>
  <c r="P19" i="67"/>
  <c r="R19" i="67" s="1"/>
  <c r="P18" i="67"/>
  <c r="R18" i="67" s="1"/>
  <c r="P17" i="67"/>
  <c r="R17" i="67" s="1"/>
  <c r="P20" i="68"/>
  <c r="R20" i="68" s="1"/>
  <c r="P19" i="68"/>
  <c r="R19" i="68" s="1"/>
  <c r="P24" i="74"/>
  <c r="R24" i="74" s="1"/>
  <c r="P23" i="74"/>
  <c r="R23" i="74" s="1"/>
  <c r="P22" i="74"/>
  <c r="R22" i="74" s="1"/>
  <c r="P21" i="74"/>
  <c r="R21" i="74" s="1"/>
  <c r="P20" i="74"/>
  <c r="R20" i="74" s="1"/>
  <c r="P18" i="68"/>
  <c r="R18" i="68" s="1"/>
  <c r="P17" i="68"/>
  <c r="R17" i="68" s="1"/>
  <c r="P22" i="64"/>
  <c r="R22" i="64" s="1"/>
  <c r="P19" i="74"/>
  <c r="R19" i="74" s="1"/>
  <c r="P18" i="74"/>
  <c r="R18" i="74" s="1"/>
  <c r="P17" i="74"/>
  <c r="R17" i="74" s="1"/>
  <c r="O26" i="74"/>
  <c r="M29" i="74" s="1"/>
  <c r="P30" i="76"/>
  <c r="P16" i="68"/>
  <c r="R16" i="68" s="1"/>
  <c r="P23" i="72"/>
  <c r="R23" i="72" s="1"/>
  <c r="P22" i="72"/>
  <c r="R22" i="72" s="1"/>
  <c r="P21" i="72"/>
  <c r="R21" i="72" s="1"/>
  <c r="P20" i="72"/>
  <c r="R20" i="72" s="1"/>
  <c r="P23" i="65"/>
  <c r="R23" i="65" s="1"/>
  <c r="P19" i="72"/>
  <c r="R19" i="72" s="1"/>
  <c r="P18" i="72"/>
  <c r="R18" i="72" s="1"/>
  <c r="P17" i="72"/>
  <c r="R17" i="72" s="1"/>
  <c r="P16" i="72"/>
  <c r="R16" i="72" s="1"/>
  <c r="P15" i="72"/>
  <c r="R15" i="72" s="1"/>
  <c r="P21" i="64"/>
  <c r="R21" i="64" s="1"/>
  <c r="P24" i="66"/>
  <c r="R24" i="66" s="1"/>
  <c r="P23" i="63"/>
  <c r="R23" i="63" s="1"/>
  <c r="P23" i="73"/>
  <c r="R23" i="73" s="1"/>
  <c r="P15" i="68"/>
  <c r="R15" i="68" s="1"/>
  <c r="P24" i="70"/>
  <c r="R24" i="70" s="1"/>
  <c r="P20" i="64"/>
  <c r="R20" i="64" s="1"/>
  <c r="P22" i="65"/>
  <c r="R22" i="65" s="1"/>
  <c r="Q26" i="68"/>
  <c r="K30" i="68"/>
  <c r="K31" i="68" s="1"/>
  <c r="K32" i="68" s="1"/>
  <c r="L30" i="68"/>
  <c r="P14" i="68"/>
  <c r="P14" i="72"/>
  <c r="R14" i="72" s="1"/>
  <c r="P13" i="72"/>
  <c r="R13" i="72" s="1"/>
  <c r="P19" i="64"/>
  <c r="R19" i="64" s="1"/>
  <c r="P23" i="70"/>
  <c r="R23" i="70" s="1"/>
  <c r="P22" i="70"/>
  <c r="R22" i="70" s="1"/>
  <c r="I26" i="66"/>
  <c r="L30" i="66" s="1"/>
  <c r="P23" i="66"/>
  <c r="R23" i="66" s="1"/>
  <c r="P21" i="65"/>
  <c r="R21" i="65" s="1"/>
  <c r="P22" i="66"/>
  <c r="R22" i="66" s="1"/>
  <c r="P20" i="65"/>
  <c r="R20" i="65" s="1"/>
  <c r="P15" i="67"/>
  <c r="R15" i="67" s="1"/>
  <c r="L29" i="67"/>
  <c r="P14" i="67"/>
  <c r="R14" i="67" s="1"/>
  <c r="P13" i="67"/>
  <c r="R13" i="67" s="1"/>
  <c r="P18" i="64"/>
  <c r="R18" i="64" s="1"/>
  <c r="P22" i="63"/>
  <c r="R22" i="63" s="1"/>
  <c r="P21" i="63"/>
  <c r="R21" i="63" s="1"/>
  <c r="P17" i="64"/>
  <c r="R17" i="64" s="1"/>
  <c r="I26" i="74"/>
  <c r="N26" i="74"/>
  <c r="M26" i="74"/>
  <c r="P16" i="74"/>
  <c r="R16" i="74" s="1"/>
  <c r="P21" i="70"/>
  <c r="R21" i="70" s="1"/>
  <c r="P12" i="67"/>
  <c r="R12" i="67" s="1"/>
  <c r="Q26" i="67"/>
  <c r="P16" i="64"/>
  <c r="R16" i="64" s="1"/>
  <c r="P12" i="72"/>
  <c r="R12" i="72" s="1"/>
  <c r="Q26" i="72"/>
  <c r="P11" i="72"/>
  <c r="R11" i="72" s="1"/>
  <c r="K29" i="72"/>
  <c r="P15" i="74"/>
  <c r="R15" i="74" s="1"/>
  <c r="P14" i="74"/>
  <c r="R14" i="74" s="1"/>
  <c r="P20" i="63"/>
  <c r="R20" i="63" s="1"/>
  <c r="Q26" i="63"/>
  <c r="P22" i="73"/>
  <c r="R22" i="73" s="1"/>
  <c r="P20" i="70"/>
  <c r="R20" i="70" s="1"/>
  <c r="P19" i="70"/>
  <c r="R19" i="70" s="1"/>
  <c r="I26" i="65"/>
  <c r="L30" i="65" s="1"/>
  <c r="P19" i="65"/>
  <c r="R19" i="65" s="1"/>
  <c r="P18" i="65"/>
  <c r="R18" i="65" s="1"/>
  <c r="P13" i="74"/>
  <c r="R13" i="74" s="1"/>
  <c r="K30" i="72"/>
  <c r="L30" i="72"/>
  <c r="P10" i="72"/>
  <c r="P15" i="64"/>
  <c r="R15" i="64" s="1"/>
  <c r="L29" i="64"/>
  <c r="Q26" i="64"/>
  <c r="P21" i="73"/>
  <c r="R21" i="73" s="1"/>
  <c r="P20" i="73"/>
  <c r="R20" i="73" s="1"/>
  <c r="L29" i="73"/>
  <c r="P19" i="63"/>
  <c r="R19" i="63" s="1"/>
  <c r="P18" i="63"/>
  <c r="R18" i="63" s="1"/>
  <c r="P21" i="66"/>
  <c r="R21" i="66" s="1"/>
  <c r="P20" i="66"/>
  <c r="R20" i="66" s="1"/>
  <c r="P19" i="66"/>
  <c r="R19" i="66" s="1"/>
  <c r="P17" i="65"/>
  <c r="R17" i="65" s="1"/>
  <c r="P16" i="65"/>
  <c r="R16" i="65" s="1"/>
  <c r="Q26" i="65"/>
  <c r="P11" i="67"/>
  <c r="R11" i="67" s="1"/>
  <c r="K29" i="67"/>
  <c r="P26" i="75"/>
  <c r="R5" i="75"/>
  <c r="R26" i="75" s="1"/>
  <c r="P12" i="74"/>
  <c r="R12" i="74" s="1"/>
  <c r="P11" i="74"/>
  <c r="R11" i="74" s="1"/>
  <c r="P10" i="74"/>
  <c r="R10" i="74" s="1"/>
  <c r="Q26" i="74"/>
  <c r="P9" i="74"/>
  <c r="R9" i="74" s="1"/>
  <c r="H26" i="74"/>
  <c r="I26" i="67"/>
  <c r="N26" i="67"/>
  <c r="K30" i="67"/>
  <c r="P10" i="67"/>
  <c r="P18" i="66"/>
  <c r="R18" i="66" s="1"/>
  <c r="Q26" i="66"/>
  <c r="P17" i="66"/>
  <c r="R17" i="66" s="1"/>
  <c r="P16" i="66"/>
  <c r="R16" i="66" s="1"/>
  <c r="H26" i="66"/>
  <c r="K30" i="66" s="1"/>
  <c r="P18" i="70"/>
  <c r="R18" i="70" s="1"/>
  <c r="Q26" i="70"/>
  <c r="P15" i="65"/>
  <c r="R15" i="65" s="1"/>
  <c r="P14" i="65"/>
  <c r="R14" i="65"/>
  <c r="H26" i="65"/>
  <c r="K30" i="65" s="1"/>
  <c r="P19" i="73"/>
  <c r="R19" i="73" s="1"/>
  <c r="Q26" i="73"/>
  <c r="P18" i="73"/>
  <c r="R18" i="73" s="1"/>
  <c r="P17" i="73"/>
  <c r="R17" i="73" s="1"/>
  <c r="L30" i="73"/>
  <c r="H26" i="73"/>
  <c r="K30" i="73" s="1"/>
  <c r="L30" i="64"/>
  <c r="P14" i="64"/>
  <c r="H26" i="64"/>
  <c r="K30" i="64" s="1"/>
  <c r="P17" i="70"/>
  <c r="R17" i="70" s="1"/>
  <c r="L30" i="70"/>
  <c r="H26" i="70"/>
  <c r="K30" i="70" s="1"/>
  <c r="L30" i="63"/>
  <c r="P17" i="63"/>
  <c r="R17" i="63"/>
  <c r="H26" i="63"/>
  <c r="K30" i="63" s="1"/>
  <c r="R18" i="1"/>
  <c r="K6" i="1"/>
  <c r="E13" i="1"/>
  <c r="J15" i="1"/>
  <c r="R13" i="1"/>
  <c r="K12" i="1"/>
  <c r="J14" i="1"/>
  <c r="E18" i="1"/>
  <c r="K5" i="1"/>
  <c r="O6" i="1"/>
  <c r="N8" i="1"/>
  <c r="O10" i="1"/>
  <c r="K10" i="1"/>
  <c r="O11" i="1"/>
  <c r="H15" i="1"/>
  <c r="J5" i="1"/>
  <c r="H18" i="1"/>
  <c r="H6" i="1"/>
  <c r="N10" i="1"/>
  <c r="N7" i="1"/>
  <c r="J9" i="1"/>
  <c r="K8" i="1"/>
  <c r="H11" i="1"/>
  <c r="H5" i="1"/>
  <c r="K11" i="1"/>
  <c r="H7" i="1"/>
  <c r="O5" i="1"/>
  <c r="N5" i="1"/>
  <c r="K7" i="1"/>
  <c r="K9" i="1"/>
  <c r="K14" i="1"/>
  <c r="O8" i="1"/>
  <c r="N11" i="1"/>
  <c r="J6" i="1"/>
  <c r="O7" i="1"/>
  <c r="N18" i="1"/>
  <c r="J18" i="1"/>
  <c r="J7" i="1"/>
  <c r="N9" i="1"/>
  <c r="N15" i="1"/>
  <c r="K15" i="1"/>
  <c r="O12" i="1"/>
  <c r="L31" i="68" l="1"/>
  <c r="L32" i="68" s="1"/>
  <c r="L15" i="1"/>
  <c r="M15" i="1" s="1"/>
  <c r="L30" i="74"/>
  <c r="K30" i="74"/>
  <c r="K31" i="74" s="1"/>
  <c r="K32" i="74" s="1"/>
  <c r="P32" i="76"/>
  <c r="K31" i="72"/>
  <c r="K32" i="72" s="1"/>
  <c r="P26" i="68"/>
  <c r="R14" i="68"/>
  <c r="R26" i="68" s="1"/>
  <c r="P11" i="1"/>
  <c r="S11" i="1"/>
  <c r="T11" i="1" s="1"/>
  <c r="U11" i="1" s="1"/>
  <c r="L11" i="1"/>
  <c r="M11" i="1" s="1"/>
  <c r="P26" i="70"/>
  <c r="R26" i="70"/>
  <c r="P6" i="1"/>
  <c r="L6" i="1"/>
  <c r="M6" i="1" s="1"/>
  <c r="S6" i="1"/>
  <c r="T6" i="1" s="1"/>
  <c r="U6" i="1" s="1"/>
  <c r="L31" i="72"/>
  <c r="L32" i="72" s="1"/>
  <c r="P26" i="72"/>
  <c r="R10" i="72"/>
  <c r="R26" i="72" s="1"/>
  <c r="P26" i="64"/>
  <c r="R26" i="63"/>
  <c r="P29" i="63" s="1"/>
  <c r="P26" i="63"/>
  <c r="P29" i="75"/>
  <c r="L14" i="1"/>
  <c r="M14" i="1" s="1"/>
  <c r="P26" i="65"/>
  <c r="M30" i="65" s="1"/>
  <c r="M31" i="65" s="1"/>
  <c r="M32" i="65" s="1"/>
  <c r="L30" i="67"/>
  <c r="K31" i="67"/>
  <c r="K32" i="67" s="1"/>
  <c r="M30" i="75"/>
  <c r="M31" i="75" s="1"/>
  <c r="M32" i="75" s="1"/>
  <c r="P28" i="75"/>
  <c r="P26" i="74"/>
  <c r="P28" i="74" s="1"/>
  <c r="R26" i="74"/>
  <c r="P29" i="74" s="1"/>
  <c r="L10" i="1"/>
  <c r="M10" i="1" s="1"/>
  <c r="S10" i="1"/>
  <c r="T10" i="1" s="1"/>
  <c r="U10" i="1" s="1"/>
  <c r="P10" i="1"/>
  <c r="P26" i="67"/>
  <c r="R10" i="67"/>
  <c r="R26" i="67" s="1"/>
  <c r="R26" i="66"/>
  <c r="P26" i="66"/>
  <c r="M30" i="66" s="1"/>
  <c r="M31" i="66" s="1"/>
  <c r="M32" i="66" s="1"/>
  <c r="L31" i="66"/>
  <c r="L32" i="66" s="1"/>
  <c r="K31" i="66"/>
  <c r="K32" i="66" s="1"/>
  <c r="R26" i="65"/>
  <c r="P29" i="65" s="1"/>
  <c r="P7" i="1"/>
  <c r="L31" i="65"/>
  <c r="L32" i="65" s="1"/>
  <c r="L7" i="1"/>
  <c r="M7" i="1" s="1"/>
  <c r="S7" i="1"/>
  <c r="T7" i="1" s="1"/>
  <c r="U7" i="1" s="1"/>
  <c r="K31" i="65"/>
  <c r="K32" i="65" s="1"/>
  <c r="H13" i="1"/>
  <c r="O9" i="1"/>
  <c r="O13" i="1"/>
  <c r="H12" i="1"/>
  <c r="K18" i="1"/>
  <c r="O15" i="1"/>
  <c r="H9" i="1"/>
  <c r="O14" i="1"/>
  <c r="K13" i="1"/>
  <c r="H8" i="1"/>
  <c r="O18" i="1"/>
  <c r="P15" i="1" l="1"/>
  <c r="S15" i="1"/>
  <c r="T15" i="1" s="1"/>
  <c r="U15" i="1" s="1"/>
  <c r="W15" i="1" s="1"/>
  <c r="L13" i="1"/>
  <c r="M13" i="1" s="1"/>
  <c r="S13" i="1"/>
  <c r="T13" i="1" s="1"/>
  <c r="U13" i="1" s="1"/>
  <c r="P13" i="1"/>
  <c r="L31" i="74"/>
  <c r="L32" i="74" s="1"/>
  <c r="L18" i="1"/>
  <c r="M18" i="1" s="1"/>
  <c r="P30" i="75"/>
  <c r="P32" i="75" s="1"/>
  <c r="P29" i="68"/>
  <c r="M30" i="68"/>
  <c r="M31" i="68" s="1"/>
  <c r="M32" i="68" s="1"/>
  <c r="P28" i="68"/>
  <c r="P14" i="1"/>
  <c r="S14" i="1"/>
  <c r="T14" i="1" s="1"/>
  <c r="U14" i="1" s="1"/>
  <c r="W14" i="1" s="1"/>
  <c r="P18" i="1"/>
  <c r="S18" i="1"/>
  <c r="T18" i="1" s="1"/>
  <c r="U18" i="1" s="1"/>
  <c r="L31" i="67"/>
  <c r="L32" i="67" s="1"/>
  <c r="P30" i="74"/>
  <c r="P32" i="74" s="1"/>
  <c r="M30" i="72"/>
  <c r="M31" i="72" s="1"/>
  <c r="M32" i="72" s="1"/>
  <c r="P28" i="72"/>
  <c r="P29" i="72"/>
  <c r="P28" i="65"/>
  <c r="P30" i="65" s="1"/>
  <c r="M30" i="74"/>
  <c r="M31" i="74" s="1"/>
  <c r="M32" i="74" s="1"/>
  <c r="M30" i="67"/>
  <c r="M31" i="67" s="1"/>
  <c r="M32" i="67" s="1"/>
  <c r="P28" i="67"/>
  <c r="P29" i="67"/>
  <c r="P29" i="66"/>
  <c r="P28" i="66"/>
  <c r="P26" i="73"/>
  <c r="P28" i="73" s="1"/>
  <c r="R26" i="73"/>
  <c r="P29" i="73" s="1"/>
  <c r="P8" i="1"/>
  <c r="L31" i="73"/>
  <c r="L32" i="73" s="1"/>
  <c r="L8" i="1"/>
  <c r="M8" i="1" s="1"/>
  <c r="S8" i="1"/>
  <c r="T8" i="1" s="1"/>
  <c r="U8" i="1" s="1"/>
  <c r="K31" i="73"/>
  <c r="K32" i="73" s="1"/>
  <c r="R14" i="64"/>
  <c r="R26" i="64" s="1"/>
  <c r="P5" i="1"/>
  <c r="L31" i="64"/>
  <c r="L32" i="64" s="1"/>
  <c r="L5" i="1"/>
  <c r="M5" i="1" s="1"/>
  <c r="S5" i="1"/>
  <c r="T5" i="1" s="1"/>
  <c r="U5" i="1" s="1"/>
  <c r="K31" i="64"/>
  <c r="K32" i="64" s="1"/>
  <c r="M30" i="64"/>
  <c r="M31" i="64" s="1"/>
  <c r="M32" i="64" s="1"/>
  <c r="P28" i="64"/>
  <c r="P12" i="1"/>
  <c r="L31" i="70"/>
  <c r="L32" i="70" s="1"/>
  <c r="L12" i="1"/>
  <c r="M12" i="1" s="1"/>
  <c r="S12" i="1"/>
  <c r="T12" i="1" s="1"/>
  <c r="U12" i="1" s="1"/>
  <c r="P29" i="70"/>
  <c r="K31" i="70"/>
  <c r="K32" i="70" s="1"/>
  <c r="M30" i="70"/>
  <c r="M31" i="70" s="1"/>
  <c r="M32" i="70" s="1"/>
  <c r="P28" i="70"/>
  <c r="P9" i="1"/>
  <c r="L31" i="63"/>
  <c r="L32" i="63" s="1"/>
  <c r="S9" i="1"/>
  <c r="T9" i="1" s="1"/>
  <c r="U9" i="1" s="1"/>
  <c r="L9" i="1"/>
  <c r="M9" i="1" s="1"/>
  <c r="K31" i="63"/>
  <c r="K32" i="63" s="1"/>
  <c r="M30" i="63"/>
  <c r="M31" i="63" s="1"/>
  <c r="M32" i="63" s="1"/>
  <c r="P28" i="63"/>
  <c r="P30" i="63" s="1"/>
  <c r="W10" i="1"/>
  <c r="W6" i="1"/>
  <c r="W7" i="1"/>
  <c r="W11" i="1"/>
  <c r="G5" i="1"/>
  <c r="D6" i="1"/>
  <c r="C10" i="1"/>
  <c r="C7" i="1"/>
  <c r="D11" i="1"/>
  <c r="C12" i="1"/>
  <c r="G15" i="1"/>
  <c r="C15" i="1"/>
  <c r="G8" i="1"/>
  <c r="C14" i="1"/>
  <c r="D7" i="1"/>
  <c r="D10" i="1"/>
  <c r="G7" i="1"/>
  <c r="C5" i="1"/>
  <c r="G12" i="1"/>
  <c r="D12" i="1"/>
  <c r="C8" i="1"/>
  <c r="C9" i="1"/>
  <c r="G10" i="1"/>
  <c r="E14" i="1"/>
  <c r="C11" i="1"/>
  <c r="E6" i="1"/>
  <c r="H10" i="1"/>
  <c r="D14" i="1"/>
  <c r="F14" i="1"/>
  <c r="G14" i="1"/>
  <c r="D9" i="1"/>
  <c r="C6" i="1"/>
  <c r="G11" i="1"/>
  <c r="D15" i="1"/>
  <c r="G9" i="1"/>
  <c r="D8" i="1"/>
  <c r="E8" i="1"/>
  <c r="H14" i="1"/>
  <c r="F13" i="1"/>
  <c r="G6" i="1"/>
  <c r="W13" i="1" l="1"/>
  <c r="W18" i="1"/>
  <c r="Q10" i="1"/>
  <c r="Q15" i="1"/>
  <c r="P30" i="68"/>
  <c r="Q6" i="1"/>
  <c r="Q12" i="1"/>
  <c r="P30" i="67"/>
  <c r="P32" i="67" s="1"/>
  <c r="Q7" i="1"/>
  <c r="Q14" i="1"/>
  <c r="Q11" i="1"/>
  <c r="P30" i="72"/>
  <c r="P32" i="72" s="1"/>
  <c r="Q18" i="1"/>
  <c r="Q13" i="1"/>
  <c r="Q9" i="1"/>
  <c r="P30" i="66"/>
  <c r="P32" i="65"/>
  <c r="M30" i="73"/>
  <c r="M31" i="73" s="1"/>
  <c r="M32" i="73" s="1"/>
  <c r="Q8" i="1"/>
  <c r="W8" i="1"/>
  <c r="P30" i="73"/>
  <c r="Q5" i="1"/>
  <c r="P29" i="64"/>
  <c r="W5" i="1"/>
  <c r="W12" i="1"/>
  <c r="P30" i="70"/>
  <c r="P32" i="70" s="1"/>
  <c r="W9" i="1"/>
  <c r="P32" i="63"/>
  <c r="F12" i="1"/>
  <c r="F11" i="1"/>
  <c r="F6" i="1"/>
  <c r="E12" i="1"/>
  <c r="E7" i="1"/>
  <c r="E10" i="1"/>
  <c r="F15" i="1"/>
  <c r="E15" i="1"/>
  <c r="E9" i="1"/>
  <c r="F8" i="1"/>
  <c r="E11" i="1"/>
  <c r="D5" i="1"/>
  <c r="P32" i="68" l="1"/>
  <c r="P32" i="66"/>
  <c r="P32" i="73"/>
  <c r="P30" i="64"/>
  <c r="F10" i="1"/>
  <c r="F9" i="1"/>
  <c r="E5" i="1"/>
  <c r="F7" i="1"/>
  <c r="P32" i="64" l="1"/>
  <c r="F5" i="1"/>
</calcChain>
</file>

<file path=xl/sharedStrings.xml><?xml version="1.0" encoding="utf-8"?>
<sst xmlns="http://schemas.openxmlformats.org/spreadsheetml/2006/main" count="1389" uniqueCount="138">
  <si>
    <t>RDSS Learn to Win - Contest Scoresheet Summary</t>
  </si>
  <si>
    <t>Bankroll</t>
  </si>
  <si>
    <t>Month:</t>
  </si>
  <si>
    <t>Date</t>
  </si>
  <si>
    <t>Track</t>
  </si>
  <si>
    <t>Race #</t>
  </si>
  <si>
    <t>Win Mutuel</t>
  </si>
  <si>
    <t>Place Mutuel</t>
  </si>
  <si>
    <t>Win Horse Mutuels</t>
  </si>
  <si>
    <t>1</t>
  </si>
  <si>
    <t>Player Name:</t>
  </si>
  <si>
    <t>Play</t>
  </si>
  <si>
    <t>#</t>
  </si>
  <si>
    <t>Wager #1</t>
  </si>
  <si>
    <t>Pgm #</t>
  </si>
  <si>
    <t>Win $</t>
  </si>
  <si>
    <t>Place $</t>
  </si>
  <si>
    <t>Wager #2</t>
  </si>
  <si>
    <t>Total</t>
  </si>
  <si>
    <t>Wager</t>
  </si>
  <si>
    <t>Totals</t>
  </si>
  <si>
    <t>Hit Ratio:</t>
  </si>
  <si>
    <t>Notes</t>
  </si>
  <si>
    <t>Hit Ratio</t>
  </si>
  <si>
    <t>Place</t>
  </si>
  <si>
    <t>Horse Mutuels</t>
  </si>
  <si>
    <t>Win Ret</t>
  </si>
  <si>
    <t>Place Ret</t>
  </si>
  <si>
    <t>Return</t>
  </si>
  <si>
    <t>Hits</t>
  </si>
  <si>
    <t>Plays</t>
  </si>
  <si>
    <t># Plays</t>
  </si>
  <si>
    <t>Bonus</t>
  </si>
  <si>
    <t>Rate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</si>
  <si>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</si>
  <si>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</si>
  <si>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</si>
  <si>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</si>
  <si>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</si>
  <si>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</si>
  <si>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</si>
  <si>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</si>
  <si>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</si>
  <si>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</si>
  <si>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</si>
  <si>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</si>
  <si>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</si>
  <si>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</si>
  <si>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</si>
  <si>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</si>
  <si>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</si>
  <si>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</si>
  <si>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</si>
  <si>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Summary</t>
  </si>
  <si>
    <t>Win</t>
  </si>
  <si>
    <t>Bets</t>
  </si>
  <si>
    <t>Profit</t>
  </si>
  <si>
    <t>ROI</t>
  </si>
  <si>
    <t>Cost of Place Betting</t>
  </si>
  <si>
    <t>Bet</t>
  </si>
  <si>
    <t>ROI%</t>
  </si>
  <si>
    <t>(Reduction of Win ROI%)</t>
  </si>
  <si>
    <t xml:space="preserve"> Bankroll:</t>
  </si>
  <si>
    <t>Contest Score:</t>
  </si>
  <si>
    <t>Bonus:</t>
  </si>
  <si>
    <t>Contest Score</t>
  </si>
  <si>
    <t>Player Name</t>
  </si>
  <si>
    <t># Hits *</t>
  </si>
  <si>
    <t>* Hits defined as: profitable bets</t>
  </si>
  <si>
    <t>Bonus*</t>
  </si>
  <si>
    <t>*Bonus applies after 8+ races</t>
  </si>
  <si>
    <t>FL</t>
  </si>
  <si>
    <t>Rmath</t>
  </si>
  <si>
    <t>MNR</t>
  </si>
  <si>
    <t>PRX</t>
  </si>
  <si>
    <t>Chuckg</t>
  </si>
  <si>
    <t>October</t>
  </si>
  <si>
    <t>Noddub62</t>
  </si>
  <si>
    <t>RP</t>
  </si>
  <si>
    <t>WO</t>
  </si>
  <si>
    <t>PKTruckdriver</t>
  </si>
  <si>
    <t>Bel</t>
  </si>
  <si>
    <t>Jimbob1002</t>
  </si>
  <si>
    <t>LRL</t>
  </si>
  <si>
    <t>BillV</t>
  </si>
  <si>
    <t>grandalp380</t>
  </si>
  <si>
    <t>BEL</t>
  </si>
  <si>
    <t>Buffaloxp</t>
  </si>
  <si>
    <t>TigerRose</t>
  </si>
  <si>
    <t>SA</t>
  </si>
  <si>
    <t>PEN</t>
  </si>
  <si>
    <t>gfnut</t>
  </si>
  <si>
    <t>KEE</t>
  </si>
  <si>
    <t>*</t>
  </si>
  <si>
    <t>Prx</t>
  </si>
  <si>
    <t>HAW</t>
  </si>
  <si>
    <t>CT</t>
  </si>
  <si>
    <t>BarbC</t>
  </si>
  <si>
    <t>Midland333</t>
  </si>
  <si>
    <t>Wo</t>
  </si>
  <si>
    <t>Haw</t>
  </si>
  <si>
    <t>Hoo</t>
  </si>
  <si>
    <t>1a</t>
  </si>
  <si>
    <t>**</t>
  </si>
  <si>
    <t>WB</t>
  </si>
  <si>
    <t>Chuck</t>
  </si>
  <si>
    <t>Patrick</t>
  </si>
  <si>
    <t>Jimbob</t>
  </si>
  <si>
    <t>Buff</t>
  </si>
  <si>
    <t>Tiger</t>
  </si>
  <si>
    <t>Barb</t>
  </si>
  <si>
    <t>THN</t>
  </si>
  <si>
    <t>THn</t>
  </si>
  <si>
    <t>Thn</t>
  </si>
  <si>
    <t>CRC</t>
  </si>
  <si>
    <t>PR</t>
  </si>
  <si>
    <t>Suf</t>
  </si>
  <si>
    <t>Keen</t>
  </si>
  <si>
    <t>`12</t>
  </si>
  <si>
    <t>Procefus</t>
  </si>
  <si>
    <t>Kee</t>
  </si>
  <si>
    <t>***</t>
  </si>
  <si>
    <t>Parx</t>
  </si>
  <si>
    <t>TedCraven</t>
  </si>
  <si>
    <t>Del</t>
  </si>
  <si>
    <t>FE</t>
  </si>
  <si>
    <t>Prz</t>
  </si>
  <si>
    <t>****</t>
  </si>
  <si>
    <t>TUP</t>
  </si>
  <si>
    <t>wo</t>
  </si>
  <si>
    <t>crc</t>
  </si>
  <si>
    <t>Zia</t>
  </si>
  <si>
    <t>13..4</t>
  </si>
  <si>
    <t>grandalph380</t>
  </si>
  <si>
    <t>ZIA</t>
  </si>
  <si>
    <t xml:space="preserve">Zia </t>
  </si>
  <si>
    <t>BEU</t>
  </si>
  <si>
    <t>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</si>
</sst>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.00"/>
    <numFmt numFmtId="165" formatCode="_([$$-409]* #,##0.00_);_([$$-409]* \(#,##0.00\);_([$$-409]* &quot;-&quot;??_);_(@_)"/>
    <numFmt numFmtId="166" formatCode="&quot;$&quot;#,##0"/>
    <numFmt numFmtId="167" formatCode="0.000"/>
    <numFmt numFmtId="168" formatCode="0.0"/>
    <numFmt numFmtId="169" formatCode="&quot;$&quot;#,##0.00;[Red]&quot;$&quot;#,##0.00"/>
  </numFmts>
  <fonts count="1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rebuchet MS"/>
      <family val="2"/>
    </font>
    <font>
      <u/>
      <sz val="14"/>
      <color theme="1"/>
      <name val="Trebuchet MS"/>
      <family val="2"/>
    </font>
    <font>
      <b/>
      <sz val="11"/>
      <color rgb="FF3F3F76"/>
      <name val="Calibri"/>
      <family val="2"/>
      <scheme val="minor"/>
    </font>
    <font>
      <b/>
      <sz val="14"/>
      <color rgb="FF7030A0"/>
      <name val="Trebuchet MS"/>
      <family val="2"/>
    </font>
    <font>
      <sz val="14"/>
      <color rgb="FF7030A0"/>
      <name val="Trebuchet MS"/>
      <family val="2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u/>
      <sz val="11"/>
      <color rgb="FF0070C0"/>
      <name val="Trebuchet MS"/>
      <family val="2"/>
    </font>
    <font>
      <b/>
      <sz val="15"/>
      <color theme="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/>
      <right/>
      <top/>
      <bottom style="thick">
        <color theme="4"/>
      </bottom>
      <diagonal/>
    </border>
  </borders>
  <cellStyleXfs count="7">
    <xf numFmtId="0" fontId="0" fillId="0" borderId="0"/>
    <xf numFmtId="0" fontId="1" fillId="2" borderId="1" applyNumberFormat="0" applyAlignment="0" applyProtection="0"/>
    <xf numFmtId="9" fontId="9" fillId="0" borderId="0" applyFont="0" applyFill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165" fontId="9" fillId="7" borderId="0"/>
    <xf numFmtId="0" fontId="17" fillId="0" borderId="8" applyNumberFormat="0" applyFill="0" applyAlignment="0" applyProtection="0"/>
  </cellStyleXfs>
  <cellXfs count="131">
    <xf numFmtId="0" fontId="0" fillId="0" borderId="0" xfId="0"/>
    <xf numFmtId="0" fontId="4" fillId="0" borderId="0" xfId="0" applyFont="1"/>
    <xf numFmtId="164" fontId="0" fillId="0" borderId="0" xfId="0" applyNumberFormat="1" applyAlignment="1">
      <alignment horizontal="right"/>
    </xf>
    <xf numFmtId="165" fontId="0" fillId="0" borderId="0" xfId="0" applyNumberFormat="1"/>
    <xf numFmtId="165" fontId="4" fillId="0" borderId="0" xfId="0" applyNumberFormat="1" applyFont="1"/>
    <xf numFmtId="0" fontId="5" fillId="2" borderId="1" xfId="1" applyFont="1"/>
    <xf numFmtId="0" fontId="0" fillId="0" borderId="0" xfId="0" applyAlignment="1">
      <alignment horizontal="center"/>
    </xf>
    <xf numFmtId="14" fontId="4" fillId="0" borderId="0" xfId="0" applyNumberFormat="1" applyFont="1"/>
    <xf numFmtId="14" fontId="0" fillId="0" borderId="0" xfId="0" applyNumberFormat="1"/>
    <xf numFmtId="0" fontId="5" fillId="2" borderId="1" xfId="1" applyFont="1" applyAlignment="1">
      <alignment horizontal="center"/>
    </xf>
    <xf numFmtId="49" fontId="5" fillId="2" borderId="1" xfId="1" applyNumberFormat="1" applyFont="1" applyAlignment="1">
      <alignment horizontal="center"/>
    </xf>
    <xf numFmtId="164" fontId="4" fillId="0" borderId="0" xfId="0" applyNumberFormat="1" applyFont="1" applyAlignment="1">
      <alignment horizontal="right"/>
    </xf>
    <xf numFmtId="164" fontId="5" fillId="2" borderId="1" xfId="1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166" fontId="5" fillId="2" borderId="1" xfId="1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6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167" fontId="2" fillId="0" borderId="0" xfId="0" applyNumberFormat="1" applyFont="1" applyAlignment="1">
      <alignment horizontal="right"/>
    </xf>
    <xf numFmtId="166" fontId="3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9" fontId="8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center"/>
    </xf>
    <xf numFmtId="14" fontId="5" fillId="3" borderId="1" xfId="1" applyNumberFormat="1" applyFont="1" applyFill="1"/>
    <xf numFmtId="49" fontId="5" fillId="4" borderId="1" xfId="1" applyNumberFormat="1" applyFont="1" applyFill="1" applyAlignment="1">
      <alignment horizontal="center"/>
    </xf>
    <xf numFmtId="164" fontId="5" fillId="3" borderId="1" xfId="1" applyNumberFormat="1" applyFont="1" applyFill="1" applyAlignment="1">
      <alignment horizontal="center"/>
    </xf>
    <xf numFmtId="1" fontId="5" fillId="4" borderId="1" xfId="1" applyNumberFormat="1" applyFont="1" applyFill="1" applyAlignment="1">
      <alignment horizontal="center"/>
    </xf>
    <xf numFmtId="0" fontId="5" fillId="4" borderId="1" xfId="1" applyFont="1" applyFill="1"/>
    <xf numFmtId="14" fontId="5" fillId="3" borderId="1" xfId="1" applyNumberFormat="1" applyFont="1" applyFill="1" applyAlignment="1">
      <alignment horizontal="center"/>
    </xf>
    <xf numFmtId="2" fontId="5" fillId="3" borderId="1" xfId="1" applyNumberFormat="1" applyFont="1" applyFill="1" applyAlignment="1">
      <alignment horizontal="center"/>
    </xf>
    <xf numFmtId="166" fontId="5" fillId="3" borderId="1" xfId="1" applyNumberFormat="1" applyFont="1" applyFill="1" applyAlignment="1">
      <alignment horizontal="center"/>
    </xf>
    <xf numFmtId="164" fontId="5" fillId="4" borderId="1" xfId="1" applyNumberFormat="1" applyFont="1" applyFill="1" applyAlignment="1">
      <alignment horizontal="center"/>
    </xf>
    <xf numFmtId="166" fontId="5" fillId="4" borderId="1" xfId="1" applyNumberFormat="1" applyFont="1" applyFill="1" applyAlignment="1">
      <alignment horizontal="center"/>
    </xf>
    <xf numFmtId="0" fontId="5" fillId="4" borderId="1" xfId="1" applyFont="1" applyFill="1" applyAlignment="1">
      <alignment horizontal="left"/>
    </xf>
    <xf numFmtId="167" fontId="0" fillId="0" borderId="0" xfId="0" applyNumberFormat="1"/>
    <xf numFmtId="164" fontId="0" fillId="0" borderId="0" xfId="0" applyNumberFormat="1"/>
    <xf numFmtId="0" fontId="5" fillId="2" borderId="1" xfId="1" applyFont="1" applyBorder="1"/>
    <xf numFmtId="165" fontId="5" fillId="2" borderId="1" xfId="1" applyNumberFormat="1" applyFont="1" applyBorder="1" applyAlignment="1">
      <alignment horizontal="right"/>
    </xf>
    <xf numFmtId="167" fontId="5" fillId="2" borderId="1" xfId="1" applyNumberFormat="1" applyFont="1" applyBorder="1" applyAlignment="1">
      <alignment horizontal="right"/>
    </xf>
    <xf numFmtId="0" fontId="5" fillId="2" borderId="1" xfId="1" applyFont="1" applyBorder="1" applyAlignment="1">
      <alignment horizontal="center"/>
    </xf>
    <xf numFmtId="168" fontId="0" fillId="0" borderId="0" xfId="0" applyNumberFormat="1" applyAlignment="1">
      <alignment horizontal="center"/>
    </xf>
    <xf numFmtId="0" fontId="2" fillId="0" borderId="0" xfId="0" applyFont="1"/>
    <xf numFmtId="165" fontId="2" fillId="0" borderId="0" xfId="0" applyNumberFormat="1" applyFont="1"/>
    <xf numFmtId="0" fontId="0" fillId="0" borderId="5" xfId="0" applyBorder="1" applyAlignment="1"/>
    <xf numFmtId="166" fontId="5" fillId="2" borderId="1" xfId="1" applyNumberFormat="1" applyFont="1" applyAlignment="1">
      <alignment horizontal="right"/>
    </xf>
    <xf numFmtId="0" fontId="0" fillId="0" borderId="0" xfId="0" applyFont="1"/>
    <xf numFmtId="49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right"/>
    </xf>
    <xf numFmtId="0" fontId="12" fillId="6" borderId="1" xfId="4" applyFont="1" applyBorder="1"/>
    <xf numFmtId="0" fontId="12" fillId="6" borderId="1" xfId="4" applyFont="1" applyBorder="1" applyAlignment="1">
      <alignment horizontal="center"/>
    </xf>
    <xf numFmtId="0" fontId="13" fillId="5" borderId="1" xfId="3" applyFont="1" applyBorder="1"/>
    <xf numFmtId="0" fontId="13" fillId="5" borderId="1" xfId="3" applyFont="1" applyBorder="1" applyAlignment="1">
      <alignment horizontal="center"/>
    </xf>
    <xf numFmtId="9" fontId="0" fillId="0" borderId="0" xfId="2" applyFont="1"/>
    <xf numFmtId="0" fontId="0" fillId="0" borderId="0" xfId="0"/>
    <xf numFmtId="0" fontId="2" fillId="0" borderId="0" xfId="0" applyFont="1"/>
    <xf numFmtId="164" fontId="14" fillId="0" borderId="0" xfId="0" applyNumberFormat="1" applyFont="1"/>
    <xf numFmtId="165" fontId="14" fillId="2" borderId="1" xfId="1" applyNumberFormat="1" applyFont="1" applyBorder="1" applyAlignment="1">
      <alignment horizontal="right"/>
    </xf>
    <xf numFmtId="0" fontId="0" fillId="0" borderId="0" xfId="0"/>
    <xf numFmtId="0" fontId="2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17" fontId="7" fillId="0" borderId="0" xfId="0" applyNumberFormat="1" applyFont="1" applyAlignment="1">
      <alignment horizontal="left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14" fillId="0" borderId="0" xfId="0" applyNumberFormat="1" applyFont="1"/>
    <xf numFmtId="0" fontId="14" fillId="2" borderId="1" xfId="1" applyNumberFormat="1" applyFont="1" applyBorder="1"/>
    <xf numFmtId="0" fontId="16" fillId="0" borderId="0" xfId="0" applyNumberFormat="1" applyFont="1"/>
    <xf numFmtId="0" fontId="17" fillId="0" borderId="8" xfId="6"/>
    <xf numFmtId="0" fontId="17" fillId="0" borderId="8" xfId="6" applyNumberFormat="1"/>
    <xf numFmtId="165" fontId="17" fillId="0" borderId="8" xfId="6" applyNumberFormat="1"/>
    <xf numFmtId="167" fontId="17" fillId="0" borderId="8" xfId="6" applyNumberFormat="1" applyAlignment="1">
      <alignment horizontal="right"/>
    </xf>
    <xf numFmtId="0" fontId="17" fillId="0" borderId="8" xfId="6" applyAlignment="1">
      <alignment horizontal="center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0" fillId="0" borderId="0" xfId="0" applyFill="1" applyBorder="1"/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9" fontId="0" fillId="0" borderId="0" xfId="0" applyNumberFormat="1" applyAlignment="1">
      <alignment horizontal="right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7" fontId="2" fillId="0" borderId="6" xfId="0" applyNumberFormat="1" applyFont="1" applyBorder="1" applyAlignment="1">
      <alignment horizontal="left"/>
    </xf>
    <xf numFmtId="167" fontId="2" fillId="0" borderId="7" xfId="0" applyNumberFormat="1" applyFont="1" applyBorder="1" applyAlignment="1">
      <alignment horizontal="left"/>
    </xf>
    <xf numFmtId="0" fontId="2" fillId="0" borderId="0" xfId="0" applyFont="1"/>
    <xf numFmtId="0" fontId="5" fillId="2" borderId="1" xfId="1" applyFont="1" applyAlignment="1">
      <alignment horizontal="center"/>
    </xf>
    <xf numFmtId="0" fontId="12" fillId="6" borderId="1" xfId="4" applyFont="1" applyBorder="1" applyAlignment="1">
      <alignment horizontal="center"/>
    </xf>
    <xf numFmtId="0" fontId="13" fillId="5" borderId="1" xfId="3" applyFont="1" applyBorder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5" fillId="3" borderId="2" xfId="1" applyNumberFormat="1" applyFont="1" applyFill="1" applyBorder="1" applyAlignment="1">
      <alignment horizontal="center"/>
    </xf>
    <xf numFmtId="49" fontId="5" fillId="3" borderId="3" xfId="1" applyNumberFormat="1" applyFont="1" applyFill="1" applyBorder="1" applyAlignment="1">
      <alignment horizontal="center"/>
    </xf>
    <xf numFmtId="49" fontId="5" fillId="3" borderId="4" xfId="1" applyNumberFormat="1" applyFont="1" applyFill="1" applyBorder="1" applyAlignment="1">
      <alignment horizontal="center"/>
    </xf>
    <xf numFmtId="49" fontId="5" fillId="4" borderId="2" xfId="1" applyNumberFormat="1" applyFont="1" applyFill="1" applyBorder="1" applyAlignment="1">
      <alignment horizontal="center"/>
    </xf>
    <xf numFmtId="49" fontId="5" fillId="4" borderId="3" xfId="1" applyNumberFormat="1" applyFont="1" applyFill="1" applyBorder="1" applyAlignment="1">
      <alignment horizontal="center"/>
    </xf>
    <xf numFmtId="49" fontId="5" fillId="4" borderId="4" xfId="1" applyNumberFormat="1" applyFont="1" applyFill="1" applyBorder="1" applyAlignment="1">
      <alignment horizontal="center"/>
    </xf>
    <xf numFmtId="0" fontId="5" fillId="2" borderId="2" xfId="1" applyFont="1" applyBorder="1" applyAlignment="1">
      <alignment horizontal="center"/>
    </xf>
    <xf numFmtId="0" fontId="5" fillId="2" borderId="3" xfId="1" applyFont="1" applyBorder="1" applyAlignment="1">
      <alignment horizontal="center"/>
    </xf>
    <xf numFmtId="0" fontId="5" fillId="2" borderId="4" xfId="1" applyFont="1" applyBorder="1" applyAlignment="1">
      <alignment horizontal="center"/>
    </xf>
  </cellXfs>
  <cellStyles count="7">
    <cellStyle name="Good" xfId="3" builtinId="26"/>
    <cellStyle name="Heading 1" xfId="6" builtinId="16"/>
    <cellStyle name="Input" xfId="1" builtinId="20"/>
    <cellStyle name="Neutral" xfId="4" builtinId="28"/>
    <cellStyle name="Normal" xfId="0" builtinId="0"/>
    <cellStyle name="Percent" xfId="2" builtinId="5"/>
    <cellStyle name="Style 1" xfId="5"/>
  </cellStyles>
  <dxfs count="28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tabSelected="1" zoomScaleNormal="100" workbookViewId="0">
      <selection activeCell="A21" sqref="A21"/>
    </sheetView>
  </sheetViews>
  <sheetFormatPr defaultRowHeight="15" x14ac:dyDescent="0.25"/>
  <cols>
    <col min="1" max="1" width="25" customWidth="1"/>
    <col min="2" max="2" width="8.7109375" style="77" customWidth="1"/>
    <col min="3" max="3" width="14.28515625" style="3" customWidth="1"/>
    <col min="4" max="5" width="9.140625" style="19"/>
    <col min="6" max="6" width="13.5703125" style="3" customWidth="1"/>
    <col min="7" max="8" width="9.140625" style="6"/>
    <col min="9" max="9" width="2.85546875" style="6" customWidth="1"/>
    <col min="11" max="11" width="10.140625" customWidth="1"/>
    <col min="22" max="22" width="5.28515625" customWidth="1"/>
    <col min="24" max="24" width="13.140625" customWidth="1"/>
    <col min="25" max="25" width="10.5703125" bestFit="1" customWidth="1"/>
    <col min="28" max="28" width="6.42578125" customWidth="1"/>
  </cols>
  <sheetData>
    <row r="1" spans="1:28" ht="18.75" x14ac:dyDescent="0.3">
      <c r="A1" s="4" t="s">
        <v>0</v>
      </c>
      <c r="B1" s="79"/>
      <c r="G1" s="25"/>
      <c r="H1" s="25"/>
      <c r="I1" s="25"/>
      <c r="J1" s="1" t="s">
        <v>2</v>
      </c>
      <c r="K1" s="68" t="s">
        <v>76</v>
      </c>
      <c r="M1" s="62" t="s">
        <v>68</v>
      </c>
      <c r="AA1" s="66"/>
      <c r="AB1" s="67"/>
    </row>
    <row r="2" spans="1:28" s="65" customFormat="1" ht="12" customHeight="1" x14ac:dyDescent="0.3">
      <c r="A2" s="4"/>
      <c r="B2" s="79"/>
      <c r="C2" s="3"/>
      <c r="D2" s="19"/>
      <c r="E2" s="19"/>
      <c r="F2" s="3"/>
      <c r="G2" s="25"/>
      <c r="H2" s="25"/>
      <c r="I2" s="25"/>
      <c r="J2" s="1"/>
      <c r="K2" s="68"/>
      <c r="M2" s="85"/>
      <c r="AA2" s="66"/>
      <c r="AB2" s="67"/>
    </row>
    <row r="3" spans="1:28" ht="18.75" customHeight="1" x14ac:dyDescent="0.25">
      <c r="A3" s="47"/>
      <c r="C3" s="48"/>
      <c r="D3" s="22"/>
      <c r="E3" s="114" t="s">
        <v>70</v>
      </c>
      <c r="F3" s="114"/>
      <c r="G3" s="114"/>
      <c r="H3" s="115"/>
      <c r="I3" s="49"/>
      <c r="J3" s="117" t="s">
        <v>54</v>
      </c>
      <c r="K3" s="117"/>
      <c r="L3" s="117"/>
      <c r="M3" s="117"/>
      <c r="N3" s="118" t="s">
        <v>24</v>
      </c>
      <c r="O3" s="118"/>
      <c r="P3" s="118"/>
      <c r="Q3" s="118"/>
      <c r="R3" s="119" t="s">
        <v>18</v>
      </c>
      <c r="S3" s="119"/>
      <c r="T3" s="119"/>
      <c r="U3" s="119"/>
      <c r="W3" s="116" t="s">
        <v>58</v>
      </c>
      <c r="X3" s="116"/>
    </row>
    <row r="4" spans="1:28" x14ac:dyDescent="0.25">
      <c r="A4" s="42" t="s">
        <v>66</v>
      </c>
      <c r="B4" s="78"/>
      <c r="C4" s="43" t="s">
        <v>1</v>
      </c>
      <c r="D4" s="44" t="s">
        <v>23</v>
      </c>
      <c r="E4" s="44" t="s">
        <v>69</v>
      </c>
      <c r="F4" s="64" t="s">
        <v>65</v>
      </c>
      <c r="G4" s="45" t="s">
        <v>67</v>
      </c>
      <c r="H4" s="45" t="s">
        <v>31</v>
      </c>
      <c r="I4"/>
      <c r="J4" s="5" t="s">
        <v>59</v>
      </c>
      <c r="K4" s="9" t="s">
        <v>28</v>
      </c>
      <c r="L4" s="5" t="s">
        <v>56</v>
      </c>
      <c r="M4" s="5" t="s">
        <v>60</v>
      </c>
      <c r="N4" s="56" t="s">
        <v>59</v>
      </c>
      <c r="O4" s="57" t="s">
        <v>28</v>
      </c>
      <c r="P4" s="56" t="s">
        <v>56</v>
      </c>
      <c r="Q4" s="56" t="s">
        <v>60</v>
      </c>
      <c r="R4" s="58" t="s">
        <v>59</v>
      </c>
      <c r="S4" s="59" t="s">
        <v>28</v>
      </c>
      <c r="T4" s="58" t="s">
        <v>56</v>
      </c>
      <c r="U4" s="58" t="s">
        <v>60</v>
      </c>
      <c r="W4" s="116" t="s">
        <v>61</v>
      </c>
      <c r="X4" s="116"/>
    </row>
    <row r="5" spans="1:28" s="65" customFormat="1" x14ac:dyDescent="0.25">
      <c r="A5" s="65" t="s">
        <v>75</v>
      </c>
      <c r="B5" s="77" t="s">
        <v>127</v>
      </c>
      <c r="C5" s="41">
        <f t="shared" ref="C5:C15" ca="1" si="0">IF(A5="","",INDIRECT(A5 &amp; "!P28"))</f>
        <v>2725</v>
      </c>
      <c r="D5" s="40">
        <f t="shared" ref="D5:D15" ca="1" si="1">IF(A5="","",INDIRECT(A5 &amp; "!P29"))</f>
        <v>0.55000000000000004</v>
      </c>
      <c r="E5" s="41">
        <f t="shared" ref="E5:E15" ca="1" si="2">IF(A5="","",INDIRECT(A5 &amp; "!P30"))</f>
        <v>136.25000000000011</v>
      </c>
      <c r="F5" s="63">
        <f t="shared" ref="F5:F15" ca="1" si="3">IF(A5="","",INDIRECT(A5 &amp; "!P32"))</f>
        <v>2861.25</v>
      </c>
      <c r="G5" s="6">
        <f t="shared" ref="G5:G15" ca="1" si="4">IF(A5="","",INDIRECT(A5 &amp; "!R26"))</f>
        <v>11</v>
      </c>
      <c r="H5" s="6">
        <f t="shared" ref="H5:H15" ca="1" si="5">IF(A5="","",INDIRECT(A5 &amp; "!Q26"))</f>
        <v>20</v>
      </c>
      <c r="J5" s="41">
        <f t="shared" ref="J5:J10" ca="1" si="6">IF(A5="","",INDIRECT(A5 &amp; "!K29"))</f>
        <v>1255</v>
      </c>
      <c r="K5" s="41">
        <f t="shared" ref="K5:K10" ca="1" si="7">IF(A5="","",INDIRECT(A5 &amp; "!K30"))</f>
        <v>1560</v>
      </c>
      <c r="L5" s="41">
        <f t="shared" ref="L5:L10" ca="1" si="8">IF(A5="","",K5-J5)</f>
        <v>305</v>
      </c>
      <c r="M5" s="60">
        <f t="shared" ref="M5:M10" ca="1" si="9">IF(A5="","",L5/MAX(1,J5))</f>
        <v>0.24302788844621515</v>
      </c>
      <c r="N5" s="41">
        <f t="shared" ref="N5:N10" ca="1" si="10">IF(A5="","",INDIRECT(A5 &amp; "!l29"))</f>
        <v>745</v>
      </c>
      <c r="O5" s="41">
        <f t="shared" ref="O5:O10" ca="1" si="11">IF(A5="","",INDIRECT(A5 &amp; "!l30"))</f>
        <v>1165</v>
      </c>
      <c r="P5" s="41">
        <f t="shared" ref="P5:P10" ca="1" si="12">IF(A5="","",O5-N5)</f>
        <v>420</v>
      </c>
      <c r="Q5" s="60">
        <f t="shared" ref="Q5:Q10" ca="1" si="13">IF(G5="","",P5/MAX(1,N5))</f>
        <v>0.56375838926174493</v>
      </c>
      <c r="R5" s="41">
        <f t="shared" ref="R5:R10" ca="1" si="14">IF(A5="","",INDIRECT(A5 &amp; "!m29"))</f>
        <v>2000</v>
      </c>
      <c r="S5" s="41">
        <f t="shared" ref="S5:S10" ca="1" si="15">IF(A5="","",K5+O5)</f>
        <v>2725</v>
      </c>
      <c r="T5" s="41">
        <f t="shared" ref="T5:T10" ca="1" si="16">IF(A5="","",S5-R5)</f>
        <v>725</v>
      </c>
      <c r="U5" s="60">
        <f t="shared" ref="U5:U10" ca="1" si="17">IF(K5="","",T5/MAX(1,R5))</f>
        <v>0.36249999999999999</v>
      </c>
      <c r="W5" s="60">
        <f t="shared" ref="W5:W10" ca="1" si="18">IF(A5="","",U5-M5)</f>
        <v>0.11947211155378484</v>
      </c>
    </row>
    <row r="6" spans="1:28" s="65" customFormat="1" x14ac:dyDescent="0.25">
      <c r="A6" s="65" t="s">
        <v>77</v>
      </c>
      <c r="B6" s="77" t="s">
        <v>127</v>
      </c>
      <c r="C6" s="41">
        <f t="shared" ca="1" si="0"/>
        <v>2260</v>
      </c>
      <c r="D6" s="40">
        <f t="shared" ca="1" si="1"/>
        <v>0.35</v>
      </c>
      <c r="E6" s="41">
        <f t="shared" ca="1" si="2"/>
        <v>0</v>
      </c>
      <c r="F6" s="63">
        <f t="shared" ca="1" si="3"/>
        <v>2260</v>
      </c>
      <c r="G6" s="6">
        <f t="shared" ca="1" si="4"/>
        <v>7</v>
      </c>
      <c r="H6" s="6">
        <f t="shared" ca="1" si="5"/>
        <v>20</v>
      </c>
      <c r="J6" s="41">
        <f t="shared" ca="1" si="6"/>
        <v>1920</v>
      </c>
      <c r="K6" s="41">
        <f t="shared" ca="1" si="7"/>
        <v>2150</v>
      </c>
      <c r="L6" s="41">
        <f t="shared" ca="1" si="8"/>
        <v>230</v>
      </c>
      <c r="M6" s="60">
        <f t="shared" ca="1" si="9"/>
        <v>0.11979166666666667</v>
      </c>
      <c r="N6" s="41">
        <f t="shared" ca="1" si="10"/>
        <v>80</v>
      </c>
      <c r="O6" s="41">
        <f t="shared" ca="1" si="11"/>
        <v>110.00000000000001</v>
      </c>
      <c r="P6" s="41">
        <f t="shared" ca="1" si="12"/>
        <v>30.000000000000014</v>
      </c>
      <c r="Q6" s="60">
        <f t="shared" ca="1" si="13"/>
        <v>0.37500000000000017</v>
      </c>
      <c r="R6" s="41">
        <f t="shared" ca="1" si="14"/>
        <v>2000</v>
      </c>
      <c r="S6" s="41">
        <f t="shared" ca="1" si="15"/>
        <v>2260</v>
      </c>
      <c r="T6" s="41">
        <f t="shared" ca="1" si="16"/>
        <v>260</v>
      </c>
      <c r="U6" s="60">
        <f t="shared" ca="1" si="17"/>
        <v>0.13</v>
      </c>
      <c r="W6" s="60">
        <f t="shared" ca="1" si="18"/>
        <v>1.0208333333333333E-2</v>
      </c>
    </row>
    <row r="7" spans="1:28" s="65" customFormat="1" x14ac:dyDescent="0.25">
      <c r="A7" s="93" t="s">
        <v>80</v>
      </c>
      <c r="B7" s="77" t="s">
        <v>127</v>
      </c>
      <c r="C7" s="41">
        <f t="shared" ca="1" si="0"/>
        <v>1840</v>
      </c>
      <c r="D7" s="40">
        <f t="shared" ca="1" si="1"/>
        <v>0.25</v>
      </c>
      <c r="E7" s="41">
        <f t="shared" ca="1" si="2"/>
        <v>0</v>
      </c>
      <c r="F7" s="63">
        <f t="shared" ca="1" si="3"/>
        <v>1840</v>
      </c>
      <c r="G7" s="6">
        <f t="shared" ca="1" si="4"/>
        <v>5</v>
      </c>
      <c r="H7" s="6">
        <f t="shared" ca="1" si="5"/>
        <v>20</v>
      </c>
      <c r="J7" s="41">
        <f t="shared" ca="1" si="6"/>
        <v>1950</v>
      </c>
      <c r="K7" s="41">
        <f t="shared" ca="1" si="7"/>
        <v>1840</v>
      </c>
      <c r="L7" s="41">
        <f t="shared" ca="1" si="8"/>
        <v>-110</v>
      </c>
      <c r="M7" s="60">
        <f t="shared" ca="1" si="9"/>
        <v>-5.6410256410256411E-2</v>
      </c>
      <c r="N7" s="41">
        <f t="shared" ca="1" si="10"/>
        <v>50</v>
      </c>
      <c r="O7" s="41">
        <f t="shared" ca="1" si="11"/>
        <v>0</v>
      </c>
      <c r="P7" s="41">
        <f t="shared" ca="1" si="12"/>
        <v>-50</v>
      </c>
      <c r="Q7" s="60">
        <f t="shared" ca="1" si="13"/>
        <v>-1</v>
      </c>
      <c r="R7" s="41">
        <f t="shared" ca="1" si="14"/>
        <v>2000</v>
      </c>
      <c r="S7" s="41">
        <f t="shared" ca="1" si="15"/>
        <v>1840</v>
      </c>
      <c r="T7" s="41">
        <f t="shared" ca="1" si="16"/>
        <v>-160</v>
      </c>
      <c r="U7" s="60">
        <f t="shared" ca="1" si="17"/>
        <v>-0.08</v>
      </c>
      <c r="W7" s="60">
        <f t="shared" ca="1" si="18"/>
        <v>-2.3589743589743591E-2</v>
      </c>
    </row>
    <row r="8" spans="1:28" s="65" customFormat="1" x14ac:dyDescent="0.25">
      <c r="A8" s="65" t="s">
        <v>72</v>
      </c>
      <c r="B8" s="77" t="s">
        <v>127</v>
      </c>
      <c r="C8" s="41">
        <f t="shared" ca="1" si="0"/>
        <v>1764</v>
      </c>
      <c r="D8" s="40">
        <f t="shared" ca="1" si="1"/>
        <v>0.25</v>
      </c>
      <c r="E8" s="41">
        <f t="shared" ca="1" si="2"/>
        <v>0</v>
      </c>
      <c r="F8" s="63">
        <f t="shared" ca="1" si="3"/>
        <v>1764</v>
      </c>
      <c r="G8" s="6">
        <f t="shared" ca="1" si="4"/>
        <v>5</v>
      </c>
      <c r="H8" s="6">
        <f t="shared" ca="1" si="5"/>
        <v>20</v>
      </c>
      <c r="J8" s="41">
        <f t="shared" ca="1" si="6"/>
        <v>1670</v>
      </c>
      <c r="K8" s="41">
        <f t="shared" ca="1" si="7"/>
        <v>1764</v>
      </c>
      <c r="L8" s="41">
        <f t="shared" ca="1" si="8"/>
        <v>94</v>
      </c>
      <c r="M8" s="60">
        <f t="shared" ca="1" si="9"/>
        <v>5.6287425149700601E-2</v>
      </c>
      <c r="N8" s="41">
        <f t="shared" ca="1" si="10"/>
        <v>330</v>
      </c>
      <c r="O8" s="41">
        <f t="shared" ca="1" si="11"/>
        <v>0</v>
      </c>
      <c r="P8" s="41">
        <f t="shared" ca="1" si="12"/>
        <v>-330</v>
      </c>
      <c r="Q8" s="60">
        <f t="shared" ca="1" si="13"/>
        <v>-1</v>
      </c>
      <c r="R8" s="41">
        <f t="shared" ca="1" si="14"/>
        <v>2000</v>
      </c>
      <c r="S8" s="41">
        <f t="shared" ca="1" si="15"/>
        <v>1764</v>
      </c>
      <c r="T8" s="41">
        <f t="shared" ca="1" si="16"/>
        <v>-236</v>
      </c>
      <c r="U8" s="60">
        <f t="shared" ca="1" si="17"/>
        <v>-0.11799999999999999</v>
      </c>
      <c r="W8" s="60">
        <f t="shared" ca="1" si="18"/>
        <v>-0.17428742514970058</v>
      </c>
    </row>
    <row r="9" spans="1:28" s="65" customFormat="1" x14ac:dyDescent="0.25">
      <c r="A9" s="93" t="s">
        <v>84</v>
      </c>
      <c r="B9" s="77" t="s">
        <v>127</v>
      </c>
      <c r="C9" s="41">
        <f t="shared" ca="1" si="0"/>
        <v>1538.5</v>
      </c>
      <c r="D9" s="40">
        <f t="shared" ca="1" si="1"/>
        <v>0.35</v>
      </c>
      <c r="E9" s="41">
        <f t="shared" ca="1" si="2"/>
        <v>0</v>
      </c>
      <c r="F9" s="63">
        <f t="shared" ca="1" si="3"/>
        <v>1538.5</v>
      </c>
      <c r="G9" s="6">
        <f t="shared" ca="1" si="4"/>
        <v>7</v>
      </c>
      <c r="H9" s="6">
        <f t="shared" ca="1" si="5"/>
        <v>20</v>
      </c>
      <c r="J9" s="41">
        <f t="shared" ca="1" si="6"/>
        <v>1315</v>
      </c>
      <c r="K9" s="41">
        <f t="shared" ca="1" si="7"/>
        <v>1229.5</v>
      </c>
      <c r="L9" s="41">
        <f t="shared" ca="1" si="8"/>
        <v>-85.5</v>
      </c>
      <c r="M9" s="60">
        <f t="shared" ca="1" si="9"/>
        <v>-6.5019011406844102E-2</v>
      </c>
      <c r="N9" s="41">
        <f t="shared" ca="1" si="10"/>
        <v>680</v>
      </c>
      <c r="O9" s="41">
        <f t="shared" ca="1" si="11"/>
        <v>304</v>
      </c>
      <c r="P9" s="41">
        <f t="shared" ca="1" si="12"/>
        <v>-376</v>
      </c>
      <c r="Q9" s="60">
        <f t="shared" ca="1" si="13"/>
        <v>-0.55294117647058827</v>
      </c>
      <c r="R9" s="41">
        <f t="shared" ca="1" si="14"/>
        <v>1995</v>
      </c>
      <c r="S9" s="41">
        <f t="shared" ca="1" si="15"/>
        <v>1533.5</v>
      </c>
      <c r="T9" s="41">
        <f t="shared" ca="1" si="16"/>
        <v>-461.5</v>
      </c>
      <c r="U9" s="60">
        <f t="shared" ca="1" si="17"/>
        <v>-0.23132832080200502</v>
      </c>
      <c r="W9" s="60">
        <f t="shared" ca="1" si="18"/>
        <v>-0.16630930939516092</v>
      </c>
    </row>
    <row r="10" spans="1:28" s="65" customFormat="1" x14ac:dyDescent="0.25">
      <c r="A10" s="93" t="s">
        <v>97</v>
      </c>
      <c r="B10" s="77" t="s">
        <v>93</v>
      </c>
      <c r="C10" s="41">
        <f t="shared" ca="1" si="0"/>
        <v>1442.5</v>
      </c>
      <c r="D10" s="40">
        <f t="shared" ca="1" si="1"/>
        <v>0.2</v>
      </c>
      <c r="E10" s="41">
        <f t="shared" ca="1" si="2"/>
        <v>0</v>
      </c>
      <c r="F10" s="63">
        <f t="shared" ca="1" si="3"/>
        <v>1442.5</v>
      </c>
      <c r="G10" s="6">
        <f t="shared" ca="1" si="4"/>
        <v>4</v>
      </c>
      <c r="H10" s="6">
        <f t="shared" ca="1" si="5"/>
        <v>20</v>
      </c>
      <c r="J10" s="41">
        <f t="shared" ca="1" si="6"/>
        <v>1480</v>
      </c>
      <c r="K10" s="41">
        <f t="shared" ca="1" si="7"/>
        <v>1245</v>
      </c>
      <c r="L10" s="41">
        <f t="shared" ca="1" si="8"/>
        <v>-235</v>
      </c>
      <c r="M10" s="60">
        <f t="shared" ca="1" si="9"/>
        <v>-0.15878378378378377</v>
      </c>
      <c r="N10" s="41">
        <f t="shared" ca="1" si="10"/>
        <v>530</v>
      </c>
      <c r="O10" s="41">
        <f t="shared" ca="1" si="11"/>
        <v>207.5</v>
      </c>
      <c r="P10" s="41">
        <f t="shared" ca="1" si="12"/>
        <v>-322.5</v>
      </c>
      <c r="Q10" s="60">
        <f t="shared" ca="1" si="13"/>
        <v>-0.60849056603773588</v>
      </c>
      <c r="R10" s="41">
        <f t="shared" ca="1" si="14"/>
        <v>2010</v>
      </c>
      <c r="S10" s="41">
        <f t="shared" ca="1" si="15"/>
        <v>1452.5</v>
      </c>
      <c r="T10" s="41">
        <f t="shared" ca="1" si="16"/>
        <v>-557.5</v>
      </c>
      <c r="U10" s="60">
        <f t="shared" ca="1" si="17"/>
        <v>-0.27736318407960198</v>
      </c>
      <c r="W10" s="60">
        <f t="shared" ca="1" si="18"/>
        <v>-0.1185794002958182</v>
      </c>
    </row>
    <row r="11" spans="1:28" x14ac:dyDescent="0.25">
      <c r="A11" s="65" t="s">
        <v>91</v>
      </c>
      <c r="B11" s="77" t="s">
        <v>121</v>
      </c>
      <c r="C11" s="41">
        <f t="shared" ca="1" si="0"/>
        <v>1415</v>
      </c>
      <c r="D11" s="40">
        <f t="shared" ca="1" si="1"/>
        <v>0.25</v>
      </c>
      <c r="E11" s="41">
        <f t="shared" ca="1" si="2"/>
        <v>0</v>
      </c>
      <c r="F11" s="63">
        <f t="shared" ca="1" si="3"/>
        <v>1415</v>
      </c>
      <c r="G11" s="6">
        <f t="shared" ca="1" si="4"/>
        <v>5</v>
      </c>
      <c r="H11" s="6">
        <f t="shared" ca="1" si="5"/>
        <v>20</v>
      </c>
      <c r="I11" s="61"/>
      <c r="J11" s="41">
        <f ca="1">IF(A11="","",INDIRECT(A11 &amp; "!K29"))</f>
        <v>1850</v>
      </c>
      <c r="K11" s="41">
        <f ca="1">IF(A11="","",INDIRECT(A11 &amp; "!K30"))</f>
        <v>1310</v>
      </c>
      <c r="L11" s="41">
        <f ca="1">IF(A11="","",K11-J11)</f>
        <v>-540</v>
      </c>
      <c r="M11" s="60">
        <f ca="1">IF(A11="","",L11/MAX(1,J11))</f>
        <v>-0.29189189189189191</v>
      </c>
      <c r="N11" s="41">
        <f ca="1">IF(A11="","",INDIRECT(A11 &amp; "!l29"))</f>
        <v>150</v>
      </c>
      <c r="O11" s="41">
        <f ca="1">IF(A11="","",INDIRECT(A11 &amp; "!l30"))</f>
        <v>105</v>
      </c>
      <c r="P11" s="41">
        <f ca="1">IF(A11="","",O11-N11)</f>
        <v>-45</v>
      </c>
      <c r="Q11" s="60">
        <f ca="1">IF(G11="","",P11/MAX(1,N11))</f>
        <v>-0.3</v>
      </c>
      <c r="R11" s="41">
        <f ca="1">IF(A11="","",INDIRECT(A11 &amp; "!m29"))</f>
        <v>2000</v>
      </c>
      <c r="S11" s="41">
        <f ca="1">IF(A11="","",K11+O11)</f>
        <v>1415</v>
      </c>
      <c r="T11" s="41">
        <f ca="1">IF(A11="","",S11-R11)</f>
        <v>-585</v>
      </c>
      <c r="U11" s="60">
        <f ca="1">IF(K11="","",T11/MAX(1,R11))</f>
        <v>-0.29249999999999998</v>
      </c>
      <c r="V11" s="61"/>
      <c r="W11" s="60">
        <f ca="1">IF(A11="","",U11-M11)</f>
        <v>-6.0810810810807414E-4</v>
      </c>
    </row>
    <row r="12" spans="1:28" s="65" customFormat="1" x14ac:dyDescent="0.25">
      <c r="A12" s="93" t="s">
        <v>87</v>
      </c>
      <c r="B12" s="77" t="s">
        <v>93</v>
      </c>
      <c r="C12" s="41">
        <f t="shared" ca="1" si="0"/>
        <v>1394</v>
      </c>
      <c r="D12" s="40">
        <f t="shared" ca="1" si="1"/>
        <v>0.3</v>
      </c>
      <c r="E12" s="41">
        <f t="shared" ca="1" si="2"/>
        <v>0</v>
      </c>
      <c r="F12" s="63">
        <f t="shared" ca="1" si="3"/>
        <v>1394</v>
      </c>
      <c r="G12" s="6">
        <f t="shared" ca="1" si="4"/>
        <v>6</v>
      </c>
      <c r="H12" s="6">
        <f t="shared" ca="1" si="5"/>
        <v>20</v>
      </c>
      <c r="J12" s="41">
        <f ca="1">IF(A12="","",INDIRECT(A12 &amp; "!K29"))</f>
        <v>600</v>
      </c>
      <c r="K12" s="41">
        <f ca="1">IF(A12="","",INDIRECT(A12 &amp; "!K30"))</f>
        <v>267</v>
      </c>
      <c r="L12" s="41">
        <f ca="1">IF(A12="","",K12-J12)</f>
        <v>-333</v>
      </c>
      <c r="M12" s="60">
        <f ca="1">IF(A12="","",L12/MAX(1,J12))</f>
        <v>-0.55500000000000005</v>
      </c>
      <c r="N12" s="41">
        <f ca="1">IF(A12="","",INDIRECT(A12 &amp; "!l29"))</f>
        <v>1400</v>
      </c>
      <c r="O12" s="41">
        <f ca="1">IF(A12="","",INDIRECT(A12 &amp; "!l30"))</f>
        <v>1127</v>
      </c>
      <c r="P12" s="41">
        <f ca="1">IF(A12="","",O12-N12)</f>
        <v>-273</v>
      </c>
      <c r="Q12" s="60">
        <f ca="1">IF(G12="","",P12/MAX(1,N12))</f>
        <v>-0.19500000000000001</v>
      </c>
      <c r="R12" s="41">
        <f ca="1">IF(A12="","",INDIRECT(A12 &amp; "!m29"))</f>
        <v>2000</v>
      </c>
      <c r="S12" s="41">
        <f ca="1">IF(A12="","",K12+O12)</f>
        <v>1394</v>
      </c>
      <c r="T12" s="41">
        <f ca="1">IF(A12="","",S12-R12)</f>
        <v>-606</v>
      </c>
      <c r="U12" s="60">
        <f ca="1">IF(K12="","",T12/MAX(1,R12))</f>
        <v>-0.30299999999999999</v>
      </c>
      <c r="W12" s="60">
        <f ca="1">IF(A12="","",U12-M12)</f>
        <v>0.25200000000000006</v>
      </c>
    </row>
    <row r="13" spans="1:28" x14ac:dyDescent="0.25">
      <c r="A13" s="93" t="s">
        <v>123</v>
      </c>
      <c r="B13" s="77" t="s">
        <v>103</v>
      </c>
      <c r="C13" s="41">
        <f t="shared" ca="1" si="0"/>
        <v>1147.5</v>
      </c>
      <c r="D13" s="40">
        <f t="shared" ca="1" si="1"/>
        <v>0.25</v>
      </c>
      <c r="E13" s="41">
        <f t="shared" ca="1" si="2"/>
        <v>0</v>
      </c>
      <c r="F13" s="63">
        <f t="shared" ca="1" si="3"/>
        <v>1147.5</v>
      </c>
      <c r="G13" s="6">
        <f t="shared" ca="1" si="4"/>
        <v>5</v>
      </c>
      <c r="H13" s="6">
        <f t="shared" ca="1" si="5"/>
        <v>20</v>
      </c>
      <c r="I13" s="61"/>
      <c r="J13" s="41">
        <f ca="1">IF(A13="","",INDIRECT(A13 &amp; "!K29"))</f>
        <v>1925</v>
      </c>
      <c r="K13" s="41">
        <f ca="1">IF(A13="","",INDIRECT(A13 &amp; "!K30"))</f>
        <v>1147.5</v>
      </c>
      <c r="L13" s="41">
        <f ca="1">IF(A13="","",K13-J13)</f>
        <v>-777.5</v>
      </c>
      <c r="M13" s="60">
        <f ca="1">IF(A13="","",L13/MAX(1,J13))</f>
        <v>-0.40389610389610392</v>
      </c>
      <c r="N13" s="41">
        <f ca="1">IF(A13="","",INDIRECT(A13 &amp; "!l29"))</f>
        <v>75</v>
      </c>
      <c r="O13" s="41">
        <f ca="1">IF(A13="","",INDIRECT(A13 &amp; "!l30"))</f>
        <v>0</v>
      </c>
      <c r="P13" s="41">
        <f ca="1">IF(A13="","",O13-N13)</f>
        <v>-75</v>
      </c>
      <c r="Q13" s="60">
        <f ca="1">IF(G13="","",P13/MAX(1,N13))</f>
        <v>-1</v>
      </c>
      <c r="R13" s="41">
        <f ca="1">IF(A13="","",INDIRECT(A13 &amp; "!m29"))</f>
        <v>2000</v>
      </c>
      <c r="S13" s="41">
        <f ca="1">IF(A13="","",K13+O13)</f>
        <v>1147.5</v>
      </c>
      <c r="T13" s="41">
        <f ca="1">IF(A13="","",S13-R13)</f>
        <v>-852.5</v>
      </c>
      <c r="U13" s="60">
        <f ca="1">IF(K13="","",T13/MAX(1,R13))</f>
        <v>-0.42625000000000002</v>
      </c>
      <c r="V13" s="61"/>
      <c r="W13" s="60">
        <f ca="1">IF(A13="","",U13-M13)</f>
        <v>-2.2353896103896098E-2</v>
      </c>
    </row>
    <row r="14" spans="1:28" x14ac:dyDescent="0.25">
      <c r="A14" s="93" t="s">
        <v>98</v>
      </c>
      <c r="C14" s="41">
        <f t="shared" ca="1" si="0"/>
        <v>1088.5</v>
      </c>
      <c r="D14" s="40">
        <f t="shared" ca="1" si="1"/>
        <v>0.3</v>
      </c>
      <c r="E14" s="41">
        <f t="shared" ca="1" si="2"/>
        <v>0</v>
      </c>
      <c r="F14" s="63">
        <f t="shared" ca="1" si="3"/>
        <v>1088.5</v>
      </c>
      <c r="G14" s="6">
        <f t="shared" ca="1" si="4"/>
        <v>6</v>
      </c>
      <c r="H14" s="6">
        <f t="shared" ca="1" si="5"/>
        <v>20</v>
      </c>
      <c r="I14" s="61"/>
      <c r="J14" s="41">
        <f ca="1">IF(A14="","",INDIRECT(A14 &amp; "!K29"))</f>
        <v>1180</v>
      </c>
      <c r="K14" s="41">
        <f ca="1">IF(A14="","",INDIRECT(A14 &amp; "!K30"))</f>
        <v>740</v>
      </c>
      <c r="L14" s="41">
        <f ca="1">IF(A14="","",K14-J14)</f>
        <v>-440</v>
      </c>
      <c r="M14" s="60">
        <f ca="1">IF(A14="","",L14/MAX(1,J14))</f>
        <v>-0.3728813559322034</v>
      </c>
      <c r="N14" s="41">
        <f ca="1">IF(A14="","",INDIRECT(A14 &amp; "!l29"))</f>
        <v>820</v>
      </c>
      <c r="O14" s="41">
        <f ca="1">IF(A14="","",INDIRECT(A14 &amp; "!l30"))</f>
        <v>348.5</v>
      </c>
      <c r="P14" s="41">
        <f ca="1">IF(A14="","",O14-N14)</f>
        <v>-471.5</v>
      </c>
      <c r="Q14" s="60">
        <f ca="1">IF(G14="","",P14/MAX(1,N14))</f>
        <v>-0.57499999999999996</v>
      </c>
      <c r="R14" s="41">
        <f ca="1">IF(A14="","",INDIRECT(A14 &amp; "!m29"))</f>
        <v>2000</v>
      </c>
      <c r="S14" s="41">
        <f ca="1">IF(A14="","",K14+O14)</f>
        <v>1088.5</v>
      </c>
      <c r="T14" s="41">
        <f ca="1">IF(A14="","",S14-R14)</f>
        <v>-911.5</v>
      </c>
      <c r="U14" s="60">
        <f ca="1">IF(K14="","",T14/MAX(1,R14))</f>
        <v>-0.45574999999999999</v>
      </c>
      <c r="V14" s="61"/>
      <c r="W14" s="60">
        <f ca="1">IF(A14="","",U14-M14)</f>
        <v>-8.2868644067796593E-2</v>
      </c>
    </row>
    <row r="15" spans="1:28" s="65" customFormat="1" x14ac:dyDescent="0.25">
      <c r="A15" s="93" t="s">
        <v>82</v>
      </c>
      <c r="B15" s="77"/>
      <c r="C15" s="41">
        <f t="shared" ca="1" si="0"/>
        <v>760.5</v>
      </c>
      <c r="D15" s="40">
        <f t="shared" ca="1" si="1"/>
        <v>0.2</v>
      </c>
      <c r="E15" s="41">
        <f t="shared" ca="1" si="2"/>
        <v>0</v>
      </c>
      <c r="F15" s="63">
        <f t="shared" ca="1" si="3"/>
        <v>760.5</v>
      </c>
      <c r="G15" s="6">
        <f t="shared" ca="1" si="4"/>
        <v>4</v>
      </c>
      <c r="H15" s="6">
        <f t="shared" ca="1" si="5"/>
        <v>20</v>
      </c>
      <c r="J15" s="41">
        <f t="shared" ref="J15:J31" ca="1" si="19">IF(A15="","",INDIRECT(A15 &amp; "!K29"))</f>
        <v>1795</v>
      </c>
      <c r="K15" s="41">
        <f t="shared" ref="K15:K31" ca="1" si="20">IF(A15="","",INDIRECT(A15 &amp; "!K30"))</f>
        <v>682.5</v>
      </c>
      <c r="L15" s="41">
        <f t="shared" ref="L15:L31" ca="1" si="21">IF(A15="","",K15-J15)</f>
        <v>-1112.5</v>
      </c>
      <c r="M15" s="60">
        <f t="shared" ref="M15:M31" ca="1" si="22">IF(A15="","",L15/MAX(1,J15))</f>
        <v>-0.61977715877437323</v>
      </c>
      <c r="N15" s="41">
        <f t="shared" ref="N15:N31" ca="1" si="23">IF(A15="","",INDIRECT(A15 &amp; "!l29"))</f>
        <v>205</v>
      </c>
      <c r="O15" s="41">
        <f t="shared" ref="O15:O31" ca="1" si="24">IF(A15="","",INDIRECT(A15 &amp; "!l30"))</f>
        <v>78</v>
      </c>
      <c r="P15" s="41">
        <f t="shared" ref="P15:P31" ca="1" si="25">IF(A15="","",O15-N15)</f>
        <v>-127</v>
      </c>
      <c r="Q15" s="60">
        <f t="shared" ref="Q15:Q31" ca="1" si="26">IF(G15="","",P15/MAX(1,N15))</f>
        <v>-0.61951219512195121</v>
      </c>
      <c r="R15" s="41">
        <f t="shared" ref="R15:R31" ca="1" si="27">IF(A15="","",INDIRECT(A15 &amp; "!m29"))</f>
        <v>2000</v>
      </c>
      <c r="S15" s="41">
        <f t="shared" ref="S15:S31" ca="1" si="28">IF(A15="","",K15+O15)</f>
        <v>760.5</v>
      </c>
      <c r="T15" s="41">
        <f t="shared" ref="T15:T31" ca="1" si="29">IF(A15="","",S15-R15)</f>
        <v>-1239.5</v>
      </c>
      <c r="U15" s="60">
        <f t="shared" ref="U15:U31" ca="1" si="30">IF(K15="","",T15/MAX(1,R15))</f>
        <v>-0.61975000000000002</v>
      </c>
      <c r="W15" s="60">
        <f t="shared" ref="W15:W31" ca="1" si="31">IF(A15="","",U15-M15)</f>
        <v>2.7158774373203798E-5</v>
      </c>
    </row>
    <row r="16" spans="1:28" s="65" customFormat="1" x14ac:dyDescent="0.25">
      <c r="A16" s="93"/>
      <c r="B16" s="77"/>
      <c r="C16" s="41"/>
      <c r="D16" s="40"/>
      <c r="E16" s="41"/>
      <c r="F16" s="63"/>
      <c r="G16" s="6"/>
      <c r="H16" s="6"/>
      <c r="J16" s="41"/>
      <c r="K16" s="41"/>
      <c r="L16" s="41"/>
      <c r="M16" s="60"/>
      <c r="N16" s="41"/>
      <c r="O16" s="41"/>
      <c r="P16" s="41"/>
      <c r="Q16" s="60"/>
      <c r="R16" s="41"/>
      <c r="S16" s="41"/>
      <c r="T16" s="41"/>
      <c r="U16" s="60"/>
      <c r="W16" s="60"/>
    </row>
    <row r="17" spans="1:23" s="65" customFormat="1" x14ac:dyDescent="0.25">
      <c r="A17" s="93" t="s">
        <v>119</v>
      </c>
      <c r="B17" s="77" t="s">
        <v>103</v>
      </c>
      <c r="C17" s="41">
        <f ca="1">IF(A17="","",INDIRECT(A17 &amp; "!P28"))</f>
        <v>1650</v>
      </c>
      <c r="D17" s="40">
        <f ca="1">IF(A17="","",INDIRECT(A17 &amp; "!P29"))</f>
        <v>0.22222222222222221</v>
      </c>
      <c r="E17" s="41">
        <f ca="1">IF(A17="","",INDIRECT(A17 &amp; "!P30"))</f>
        <v>0</v>
      </c>
      <c r="F17" s="63">
        <f ca="1">IF(A17="","",INDIRECT(A17 &amp; "!P32"))</f>
        <v>1650</v>
      </c>
      <c r="G17" s="6">
        <f ca="1">IF(A17="","",INDIRECT(A17 &amp; "!R26"))</f>
        <v>2</v>
      </c>
      <c r="H17" s="6">
        <f ca="1">IF(A17="","",INDIRECT(A17 &amp; "!Q26"))</f>
        <v>9</v>
      </c>
      <c r="J17" s="41">
        <f ca="1">IF(A17="","",INDIRECT(A17 &amp; "!K29"))</f>
        <v>725</v>
      </c>
      <c r="K17" s="41">
        <f ca="1">IF(A17="","",INDIRECT(A17 &amp; "!K30"))</f>
        <v>550</v>
      </c>
      <c r="L17" s="41">
        <f ca="1">IF(A17="","",K17-J17)</f>
        <v>-175</v>
      </c>
      <c r="M17" s="60">
        <f ca="1">IF(A17="","",L17/MAX(1,J17))</f>
        <v>-0.2413793103448276</v>
      </c>
      <c r="N17" s="41">
        <f ca="1">IF(A17="","",INDIRECT(A17 &amp; "!l29"))</f>
        <v>175</v>
      </c>
      <c r="O17" s="41">
        <f ca="1">IF(A17="","",INDIRECT(A17 &amp; "!l30"))</f>
        <v>0</v>
      </c>
      <c r="P17" s="41">
        <f ca="1">IF(A17="","",O17-N17)</f>
        <v>-175</v>
      </c>
      <c r="Q17" s="60">
        <f ca="1">IF(G17="","",P17/MAX(1,N17))</f>
        <v>-1</v>
      </c>
      <c r="R17" s="41">
        <f ca="1">IF(A17="","",INDIRECT(A17 &amp; "!m29"))</f>
        <v>900</v>
      </c>
      <c r="S17" s="41">
        <f ca="1">IF(A17="","",K17+O17)</f>
        <v>550</v>
      </c>
      <c r="T17" s="41">
        <f ca="1">IF(A17="","",S17-R17)</f>
        <v>-350</v>
      </c>
      <c r="U17" s="60">
        <f ca="1">IF(K17="","",T17/MAX(1,R17))</f>
        <v>-0.3888888888888889</v>
      </c>
      <c r="W17" s="60">
        <f ca="1">IF(A17="","",U17-M17)</f>
        <v>-0.1475095785440613</v>
      </c>
    </row>
    <row r="18" spans="1:23" x14ac:dyDescent="0.25">
      <c r="A18" s="93" t="s">
        <v>88</v>
      </c>
      <c r="B18" s="77" t="s">
        <v>93</v>
      </c>
      <c r="C18" s="41">
        <f ca="1">IF(A18="","",INDIRECT(A18 &amp; "!P28"))</f>
        <v>1196</v>
      </c>
      <c r="D18" s="40">
        <f ca="1">IF(A18="","",INDIRECT(A18 &amp; "!P29"))</f>
        <v>0.18181818181818182</v>
      </c>
      <c r="E18" s="41">
        <f ca="1">IF(A18="","",INDIRECT(A18 &amp; "!P30"))</f>
        <v>0</v>
      </c>
      <c r="F18" s="63">
        <f ca="1">IF(A18="","",INDIRECT(A18 &amp; "!P32"))</f>
        <v>1196</v>
      </c>
      <c r="G18" s="6">
        <f ca="1">IF(A18="","",INDIRECT(A18 &amp; "!R26"))</f>
        <v>2</v>
      </c>
      <c r="H18" s="6">
        <f ca="1">IF(A18="","",INDIRECT(A18 &amp; "!Q26"))</f>
        <v>11</v>
      </c>
      <c r="I18" s="61"/>
      <c r="J18" s="41">
        <f ca="1">IF(A18="","",INDIRECT(A18 &amp; "!K29"))</f>
        <v>80</v>
      </c>
      <c r="K18" s="41">
        <f ca="1">IF(A18="","",INDIRECT(A18 &amp; "!K30"))</f>
        <v>106</v>
      </c>
      <c r="L18" s="41">
        <f ca="1">IF(A18="","",K18-J18)</f>
        <v>26</v>
      </c>
      <c r="M18" s="60">
        <f ca="1">IF(A18="","",L18/MAX(1,J18))</f>
        <v>0.32500000000000001</v>
      </c>
      <c r="N18" s="41">
        <f ca="1">IF(A18="","",INDIRECT(A18 &amp; "!l29"))</f>
        <v>1020</v>
      </c>
      <c r="O18" s="41">
        <f ca="1">IF(A18="","",INDIRECT(A18 &amp; "!l30"))</f>
        <v>190</v>
      </c>
      <c r="P18" s="41">
        <f ca="1">IF(A18="","",O18-N18)</f>
        <v>-830</v>
      </c>
      <c r="Q18" s="60">
        <f ca="1">IF(G18="","",P18/MAX(1,N18))</f>
        <v>-0.81372549019607843</v>
      </c>
      <c r="R18" s="41">
        <f ca="1">IF(A18="","",INDIRECT(A18 &amp; "!m29"))</f>
        <v>1100</v>
      </c>
      <c r="S18" s="41">
        <f ca="1">IF(A18="","",K18+O18)</f>
        <v>296</v>
      </c>
      <c r="T18" s="41">
        <f ca="1">IF(A18="","",S18-R18)</f>
        <v>-804</v>
      </c>
      <c r="U18" s="60">
        <f ca="1">IF(K18="","",T18/MAX(1,R18))</f>
        <v>-0.73090909090909095</v>
      </c>
      <c r="V18" s="61"/>
      <c r="W18" s="60">
        <f ca="1">IF(A18="","",U18-M18)</f>
        <v>-1.0559090909090909</v>
      </c>
    </row>
    <row r="19" spans="1:23" s="65" customFormat="1" x14ac:dyDescent="0.25">
      <c r="A19" s="93" t="s">
        <v>133</v>
      </c>
      <c r="B19" s="77"/>
      <c r="C19" s="41">
        <f ca="1">IF(A19="","",INDIRECT(A19 &amp; "!P28"))</f>
        <v>1900</v>
      </c>
      <c r="D19" s="40">
        <f ca="1">IF(A19="","",INDIRECT(A19 &amp; "!P29"))</f>
        <v>0</v>
      </c>
      <c r="E19" s="41">
        <f ca="1">IF(A19="","",INDIRECT(A19 &amp; "!P30"))</f>
        <v>0</v>
      </c>
      <c r="F19" s="63">
        <f ca="1">IF(A19="","",INDIRECT(A19 &amp; "!P32"))</f>
        <v>1900</v>
      </c>
      <c r="G19" s="6">
        <f ca="1">IF(A19="","",INDIRECT(A19 &amp; "!R26"))</f>
        <v>0</v>
      </c>
      <c r="H19" s="6">
        <f ca="1">IF(A19="","",INDIRECT(A19 &amp; "!Q26"))</f>
        <v>1</v>
      </c>
      <c r="J19" s="41">
        <f t="shared" ca="1" si="19"/>
        <v>100</v>
      </c>
      <c r="K19" s="41">
        <f t="shared" ca="1" si="20"/>
        <v>0</v>
      </c>
      <c r="L19" s="41">
        <f t="shared" ca="1" si="21"/>
        <v>-100</v>
      </c>
      <c r="M19" s="60">
        <f t="shared" ca="1" si="22"/>
        <v>-1</v>
      </c>
      <c r="N19" s="41">
        <f t="shared" ca="1" si="23"/>
        <v>0</v>
      </c>
      <c r="O19" s="41">
        <f t="shared" ca="1" si="24"/>
        <v>0</v>
      </c>
      <c r="P19" s="41">
        <f t="shared" ca="1" si="25"/>
        <v>0</v>
      </c>
      <c r="Q19" s="60">
        <f t="shared" ca="1" si="26"/>
        <v>0</v>
      </c>
      <c r="R19" s="41">
        <f t="shared" ca="1" si="27"/>
        <v>100</v>
      </c>
      <c r="S19" s="41">
        <f t="shared" ca="1" si="28"/>
        <v>0</v>
      </c>
      <c r="T19" s="41">
        <f t="shared" ca="1" si="29"/>
        <v>-100</v>
      </c>
      <c r="U19" s="60">
        <f t="shared" ca="1" si="30"/>
        <v>-1</v>
      </c>
      <c r="W19" s="60">
        <f t="shared" ca="1" si="31"/>
        <v>0</v>
      </c>
    </row>
    <row r="20" spans="1:23" s="65" customFormat="1" x14ac:dyDescent="0.25">
      <c r="B20" s="77"/>
      <c r="C20" s="41"/>
      <c r="D20" s="40" t="str">
        <f t="shared" ref="D20:D31" ca="1" si="32">IF(A20="","",INDIRECT(A20 &amp; "!P29"))</f>
        <v/>
      </c>
      <c r="E20" s="41" t="str">
        <f t="shared" ref="E20:E21" ca="1" si="33">IF(A20="","",INDIRECT(A20 &amp; "!P30"))</f>
        <v/>
      </c>
      <c r="F20" s="63" t="str">
        <f t="shared" ref="F20:F21" ca="1" si="34">IF(A20="","",INDIRECT(A20 &amp; "!P32"))</f>
        <v/>
      </c>
      <c r="G20" s="6" t="str">
        <f t="shared" ref="G20:G31" ca="1" si="35">IF(A20="","",INDIRECT(A20 &amp; "!R26"))</f>
        <v/>
      </c>
      <c r="H20" s="6" t="str">
        <f t="shared" ref="H20:H31" ca="1" si="36">IF(A20="","",INDIRECT(A20 &amp; "!Q26"))</f>
        <v/>
      </c>
      <c r="J20" s="41" t="str">
        <f t="shared" ca="1" si="19"/>
        <v/>
      </c>
      <c r="K20" s="41" t="str">
        <f t="shared" ca="1" si="20"/>
        <v/>
      </c>
      <c r="L20" s="41" t="str">
        <f t="shared" si="21"/>
        <v/>
      </c>
      <c r="M20" s="60" t="str">
        <f t="shared" si="22"/>
        <v/>
      </c>
      <c r="N20" s="41" t="str">
        <f t="shared" ca="1" si="23"/>
        <v/>
      </c>
      <c r="O20" s="41" t="str">
        <f t="shared" ca="1" si="24"/>
        <v/>
      </c>
      <c r="P20" s="41" t="str">
        <f t="shared" si="25"/>
        <v/>
      </c>
      <c r="Q20" s="60" t="str">
        <f t="shared" ca="1" si="26"/>
        <v/>
      </c>
      <c r="R20" s="41" t="str">
        <f t="shared" ca="1" si="27"/>
        <v/>
      </c>
      <c r="S20" s="41" t="str">
        <f t="shared" si="28"/>
        <v/>
      </c>
      <c r="T20" s="41" t="str">
        <f t="shared" si="29"/>
        <v/>
      </c>
      <c r="U20" s="60" t="str">
        <f t="shared" ca="1" si="30"/>
        <v/>
      </c>
      <c r="W20" s="60" t="str">
        <f t="shared" si="31"/>
        <v/>
      </c>
    </row>
    <row r="21" spans="1:23" s="65" customFormat="1" x14ac:dyDescent="0.25">
      <c r="B21" s="77"/>
      <c r="C21" s="41" t="str">
        <f t="shared" ref="C21:C31" ca="1" si="37">IF(A21="","",INDIRECT(A21 &amp; "!P28"))</f>
        <v/>
      </c>
      <c r="D21" s="40" t="str">
        <f t="shared" ca="1" si="32"/>
        <v/>
      </c>
      <c r="E21" s="41" t="str">
        <f t="shared" ca="1" si="33"/>
        <v/>
      </c>
      <c r="F21" s="63" t="str">
        <f t="shared" ca="1" si="34"/>
        <v/>
      </c>
      <c r="G21" s="6" t="str">
        <f t="shared" ca="1" si="35"/>
        <v/>
      </c>
      <c r="H21" s="6" t="str">
        <f t="shared" ca="1" si="36"/>
        <v/>
      </c>
      <c r="J21" s="41" t="str">
        <f t="shared" ca="1" si="19"/>
        <v/>
      </c>
      <c r="K21" s="41" t="str">
        <f t="shared" ca="1" si="20"/>
        <v/>
      </c>
      <c r="L21" s="41" t="str">
        <f t="shared" si="21"/>
        <v/>
      </c>
      <c r="M21" s="60" t="str">
        <f t="shared" si="22"/>
        <v/>
      </c>
      <c r="N21" s="41" t="str">
        <f t="shared" ca="1" si="23"/>
        <v/>
      </c>
      <c r="O21" s="41" t="str">
        <f t="shared" ca="1" si="24"/>
        <v/>
      </c>
      <c r="P21" s="41" t="str">
        <f t="shared" si="25"/>
        <v/>
      </c>
      <c r="Q21" s="60" t="str">
        <f t="shared" ca="1" si="26"/>
        <v/>
      </c>
      <c r="R21" s="41" t="str">
        <f t="shared" ca="1" si="27"/>
        <v/>
      </c>
      <c r="S21" s="41" t="str">
        <f t="shared" si="28"/>
        <v/>
      </c>
      <c r="T21" s="41" t="str">
        <f t="shared" si="29"/>
        <v/>
      </c>
      <c r="U21" s="60" t="str">
        <f t="shared" ca="1" si="30"/>
        <v/>
      </c>
      <c r="W21" s="60" t="str">
        <f t="shared" si="31"/>
        <v/>
      </c>
    </row>
    <row r="22" spans="1:23" s="65" customFormat="1" x14ac:dyDescent="0.25">
      <c r="B22" s="77"/>
      <c r="C22" s="41" t="str">
        <f t="shared" ca="1" si="37"/>
        <v/>
      </c>
      <c r="D22" s="40" t="str">
        <f t="shared" ca="1" si="32"/>
        <v/>
      </c>
      <c r="E22" s="41" t="str">
        <f t="shared" ref="E22:E31" ca="1" si="38">IF(A22="","",INDIRECT(A22 &amp; "!P30"))</f>
        <v/>
      </c>
      <c r="F22" s="63" t="str">
        <f t="shared" ref="F22:F31" ca="1" si="39">IF(A22="","",INDIRECT(A22 &amp; "!P32"))</f>
        <v/>
      </c>
      <c r="G22" s="6" t="str">
        <f t="shared" ca="1" si="35"/>
        <v/>
      </c>
      <c r="H22" s="6" t="str">
        <f t="shared" ca="1" si="36"/>
        <v/>
      </c>
      <c r="J22" s="41" t="str">
        <f t="shared" ca="1" si="19"/>
        <v/>
      </c>
      <c r="K22" s="41" t="str">
        <f t="shared" ca="1" si="20"/>
        <v/>
      </c>
      <c r="L22" s="41" t="str">
        <f t="shared" si="21"/>
        <v/>
      </c>
      <c r="M22" s="60" t="str">
        <f t="shared" si="22"/>
        <v/>
      </c>
      <c r="N22" s="41" t="str">
        <f t="shared" ca="1" si="23"/>
        <v/>
      </c>
      <c r="O22" s="41" t="str">
        <f t="shared" ca="1" si="24"/>
        <v/>
      </c>
      <c r="P22" s="41" t="str">
        <f t="shared" si="25"/>
        <v/>
      </c>
      <c r="Q22" s="60" t="str">
        <f t="shared" ca="1" si="26"/>
        <v/>
      </c>
      <c r="R22" s="41" t="str">
        <f t="shared" ca="1" si="27"/>
        <v/>
      </c>
      <c r="S22" s="41" t="str">
        <f t="shared" si="28"/>
        <v/>
      </c>
      <c r="T22" s="41" t="str">
        <f t="shared" si="29"/>
        <v/>
      </c>
      <c r="U22" s="60" t="str">
        <f t="shared" ca="1" si="30"/>
        <v/>
      </c>
      <c r="W22" s="60" t="str">
        <f t="shared" si="31"/>
        <v/>
      </c>
    </row>
    <row r="23" spans="1:23" s="65" customFormat="1" x14ac:dyDescent="0.25">
      <c r="B23" s="77"/>
      <c r="C23" s="41" t="str">
        <f t="shared" ca="1" si="37"/>
        <v/>
      </c>
      <c r="D23" s="40" t="str">
        <f t="shared" ca="1" si="32"/>
        <v/>
      </c>
      <c r="E23" s="41" t="str">
        <f t="shared" ca="1" si="38"/>
        <v/>
      </c>
      <c r="F23" s="63" t="str">
        <f t="shared" ca="1" si="39"/>
        <v/>
      </c>
      <c r="G23" s="6" t="str">
        <f t="shared" ca="1" si="35"/>
        <v/>
      </c>
      <c r="H23" s="6" t="str">
        <f t="shared" ca="1" si="36"/>
        <v/>
      </c>
      <c r="J23" s="41" t="str">
        <f t="shared" ca="1" si="19"/>
        <v/>
      </c>
      <c r="K23" s="41" t="str">
        <f t="shared" ca="1" si="20"/>
        <v/>
      </c>
      <c r="L23" s="41" t="str">
        <f t="shared" si="21"/>
        <v/>
      </c>
      <c r="M23" s="60" t="str">
        <f t="shared" si="22"/>
        <v/>
      </c>
      <c r="N23" s="41" t="str">
        <f t="shared" ca="1" si="23"/>
        <v/>
      </c>
      <c r="O23" s="41" t="str">
        <f t="shared" ca="1" si="24"/>
        <v/>
      </c>
      <c r="P23" s="41" t="str">
        <f t="shared" si="25"/>
        <v/>
      </c>
      <c r="Q23" s="60" t="str">
        <f t="shared" ca="1" si="26"/>
        <v/>
      </c>
      <c r="R23" s="41" t="str">
        <f t="shared" ca="1" si="27"/>
        <v/>
      </c>
      <c r="S23" s="41" t="str">
        <f t="shared" si="28"/>
        <v/>
      </c>
      <c r="T23" s="41" t="str">
        <f t="shared" si="29"/>
        <v/>
      </c>
      <c r="U23" s="60" t="str">
        <f t="shared" ca="1" si="30"/>
        <v/>
      </c>
      <c r="W23" s="60" t="str">
        <f t="shared" si="31"/>
        <v/>
      </c>
    </row>
    <row r="24" spans="1:23" s="65" customFormat="1" x14ac:dyDescent="0.25">
      <c r="B24" s="77"/>
      <c r="C24" s="41" t="str">
        <f t="shared" ca="1" si="37"/>
        <v/>
      </c>
      <c r="D24" s="40" t="str">
        <f t="shared" ca="1" si="32"/>
        <v/>
      </c>
      <c r="E24" s="41" t="str">
        <f t="shared" ca="1" si="38"/>
        <v/>
      </c>
      <c r="F24" s="63" t="str">
        <f t="shared" ca="1" si="39"/>
        <v/>
      </c>
      <c r="G24" s="6" t="str">
        <f t="shared" ca="1" si="35"/>
        <v/>
      </c>
      <c r="H24" s="6" t="str">
        <f t="shared" ca="1" si="36"/>
        <v/>
      </c>
      <c r="J24" s="41" t="str">
        <f t="shared" ca="1" si="19"/>
        <v/>
      </c>
      <c r="K24" s="41" t="str">
        <f t="shared" ca="1" si="20"/>
        <v/>
      </c>
      <c r="L24" s="41" t="str">
        <f t="shared" si="21"/>
        <v/>
      </c>
      <c r="M24" s="60" t="str">
        <f t="shared" si="22"/>
        <v/>
      </c>
      <c r="N24" s="41" t="str">
        <f t="shared" ca="1" si="23"/>
        <v/>
      </c>
      <c r="O24" s="41" t="str">
        <f t="shared" ca="1" si="24"/>
        <v/>
      </c>
      <c r="P24" s="41" t="str">
        <f t="shared" si="25"/>
        <v/>
      </c>
      <c r="Q24" s="60" t="str">
        <f t="shared" ca="1" si="26"/>
        <v/>
      </c>
      <c r="R24" s="41" t="str">
        <f t="shared" ca="1" si="27"/>
        <v/>
      </c>
      <c r="S24" s="41" t="str">
        <f t="shared" si="28"/>
        <v/>
      </c>
      <c r="T24" s="41" t="str">
        <f t="shared" si="29"/>
        <v/>
      </c>
      <c r="U24" s="60" t="str">
        <f t="shared" ca="1" si="30"/>
        <v/>
      </c>
      <c r="W24" s="60" t="str">
        <f t="shared" si="31"/>
        <v/>
      </c>
    </row>
    <row r="25" spans="1:23" s="65" customFormat="1" x14ac:dyDescent="0.25">
      <c r="B25" s="77"/>
      <c r="C25" s="41" t="str">
        <f t="shared" ca="1" si="37"/>
        <v/>
      </c>
      <c r="D25" s="40" t="str">
        <f t="shared" ca="1" si="32"/>
        <v/>
      </c>
      <c r="E25" s="41" t="str">
        <f t="shared" ca="1" si="38"/>
        <v/>
      </c>
      <c r="F25" s="63" t="str">
        <f t="shared" ca="1" si="39"/>
        <v/>
      </c>
      <c r="G25" s="6" t="str">
        <f t="shared" ca="1" si="35"/>
        <v/>
      </c>
      <c r="H25" s="6" t="str">
        <f t="shared" ca="1" si="36"/>
        <v/>
      </c>
      <c r="J25" s="41" t="str">
        <f t="shared" ca="1" si="19"/>
        <v/>
      </c>
      <c r="K25" s="41" t="str">
        <f t="shared" ca="1" si="20"/>
        <v/>
      </c>
      <c r="L25" s="41" t="str">
        <f t="shared" si="21"/>
        <v/>
      </c>
      <c r="M25" s="60" t="str">
        <f t="shared" si="22"/>
        <v/>
      </c>
      <c r="N25" s="41" t="str">
        <f t="shared" ca="1" si="23"/>
        <v/>
      </c>
      <c r="O25" s="41" t="str">
        <f t="shared" ca="1" si="24"/>
        <v/>
      </c>
      <c r="P25" s="41" t="str">
        <f t="shared" si="25"/>
        <v/>
      </c>
      <c r="Q25" s="60" t="str">
        <f t="shared" ca="1" si="26"/>
        <v/>
      </c>
      <c r="R25" s="41" t="str">
        <f t="shared" ca="1" si="27"/>
        <v/>
      </c>
      <c r="S25" s="41" t="str">
        <f t="shared" si="28"/>
        <v/>
      </c>
      <c r="T25" s="41" t="str">
        <f t="shared" si="29"/>
        <v/>
      </c>
      <c r="U25" s="60" t="str">
        <f t="shared" ca="1" si="30"/>
        <v/>
      </c>
      <c r="W25" s="60" t="str">
        <f t="shared" si="31"/>
        <v/>
      </c>
    </row>
    <row r="26" spans="1:23" s="65" customFormat="1" x14ac:dyDescent="0.25">
      <c r="B26" s="77"/>
      <c r="C26" s="41" t="str">
        <f t="shared" ca="1" si="37"/>
        <v/>
      </c>
      <c r="D26" s="40" t="str">
        <f t="shared" ca="1" si="32"/>
        <v/>
      </c>
      <c r="E26" s="41" t="str">
        <f t="shared" ca="1" si="38"/>
        <v/>
      </c>
      <c r="F26" s="63" t="str">
        <f t="shared" ca="1" si="39"/>
        <v/>
      </c>
      <c r="G26" s="6" t="str">
        <f t="shared" ca="1" si="35"/>
        <v/>
      </c>
      <c r="H26" s="6" t="str">
        <f t="shared" ca="1" si="36"/>
        <v/>
      </c>
      <c r="J26" s="41" t="str">
        <f t="shared" ca="1" si="19"/>
        <v/>
      </c>
      <c r="K26" s="41" t="str">
        <f t="shared" ca="1" si="20"/>
        <v/>
      </c>
      <c r="L26" s="41" t="str">
        <f t="shared" si="21"/>
        <v/>
      </c>
      <c r="M26" s="60" t="str">
        <f t="shared" si="22"/>
        <v/>
      </c>
      <c r="N26" s="41" t="str">
        <f t="shared" ca="1" si="23"/>
        <v/>
      </c>
      <c r="O26" s="41" t="str">
        <f t="shared" ca="1" si="24"/>
        <v/>
      </c>
      <c r="P26" s="41" t="str">
        <f t="shared" si="25"/>
        <v/>
      </c>
      <c r="Q26" s="60" t="str">
        <f t="shared" ca="1" si="26"/>
        <v/>
      </c>
      <c r="R26" s="41" t="str">
        <f t="shared" ca="1" si="27"/>
        <v/>
      </c>
      <c r="S26" s="41" t="str">
        <f t="shared" si="28"/>
        <v/>
      </c>
      <c r="T26" s="41" t="str">
        <f t="shared" si="29"/>
        <v/>
      </c>
      <c r="U26" s="60" t="str">
        <f t="shared" ca="1" si="30"/>
        <v/>
      </c>
      <c r="W26" s="60" t="str">
        <f t="shared" si="31"/>
        <v/>
      </c>
    </row>
    <row r="27" spans="1:23" s="65" customFormat="1" x14ac:dyDescent="0.25">
      <c r="B27" s="77"/>
      <c r="C27" s="41" t="str">
        <f t="shared" ca="1" si="37"/>
        <v/>
      </c>
      <c r="D27" s="40" t="str">
        <f t="shared" ca="1" si="32"/>
        <v/>
      </c>
      <c r="E27" s="41" t="str">
        <f t="shared" ca="1" si="38"/>
        <v/>
      </c>
      <c r="F27" s="63" t="str">
        <f t="shared" ca="1" si="39"/>
        <v/>
      </c>
      <c r="G27" s="6" t="str">
        <f t="shared" ca="1" si="35"/>
        <v/>
      </c>
      <c r="H27" s="6" t="str">
        <f t="shared" ca="1" si="36"/>
        <v/>
      </c>
      <c r="J27" s="41" t="str">
        <f t="shared" ca="1" si="19"/>
        <v/>
      </c>
      <c r="K27" s="41" t="str">
        <f t="shared" ca="1" si="20"/>
        <v/>
      </c>
      <c r="L27" s="41" t="str">
        <f t="shared" si="21"/>
        <v/>
      </c>
      <c r="M27" s="60" t="str">
        <f t="shared" si="22"/>
        <v/>
      </c>
      <c r="N27" s="41" t="str">
        <f t="shared" ca="1" si="23"/>
        <v/>
      </c>
      <c r="O27" s="41" t="str">
        <f t="shared" ca="1" si="24"/>
        <v/>
      </c>
      <c r="P27" s="41" t="str">
        <f t="shared" si="25"/>
        <v/>
      </c>
      <c r="Q27" s="60" t="str">
        <f t="shared" ca="1" si="26"/>
        <v/>
      </c>
      <c r="R27" s="41" t="str">
        <f t="shared" ca="1" si="27"/>
        <v/>
      </c>
      <c r="S27" s="41" t="str">
        <f t="shared" si="28"/>
        <v/>
      </c>
      <c r="T27" s="41" t="str">
        <f t="shared" si="29"/>
        <v/>
      </c>
      <c r="U27" s="60" t="str">
        <f t="shared" ca="1" si="30"/>
        <v/>
      </c>
      <c r="W27" s="60" t="str">
        <f t="shared" si="31"/>
        <v/>
      </c>
    </row>
    <row r="28" spans="1:23" s="65" customFormat="1" x14ac:dyDescent="0.25">
      <c r="B28" s="77"/>
      <c r="C28" s="41" t="str">
        <f t="shared" ca="1" si="37"/>
        <v/>
      </c>
      <c r="D28" s="40" t="str">
        <f t="shared" ca="1" si="32"/>
        <v/>
      </c>
      <c r="E28" s="41" t="str">
        <f t="shared" ca="1" si="38"/>
        <v/>
      </c>
      <c r="F28" s="63" t="str">
        <f t="shared" ca="1" si="39"/>
        <v/>
      </c>
      <c r="G28" s="6" t="str">
        <f t="shared" ca="1" si="35"/>
        <v/>
      </c>
      <c r="H28" s="6" t="str">
        <f t="shared" ca="1" si="36"/>
        <v/>
      </c>
      <c r="J28" s="41" t="str">
        <f t="shared" ca="1" si="19"/>
        <v/>
      </c>
      <c r="K28" s="41" t="str">
        <f t="shared" ca="1" si="20"/>
        <v/>
      </c>
      <c r="L28" s="41" t="str">
        <f t="shared" si="21"/>
        <v/>
      </c>
      <c r="M28" s="60" t="str">
        <f t="shared" si="22"/>
        <v/>
      </c>
      <c r="N28" s="41" t="str">
        <f t="shared" ca="1" si="23"/>
        <v/>
      </c>
      <c r="O28" s="41" t="str">
        <f t="shared" ca="1" si="24"/>
        <v/>
      </c>
      <c r="P28" s="41" t="str">
        <f t="shared" si="25"/>
        <v/>
      </c>
      <c r="Q28" s="60" t="str">
        <f t="shared" ca="1" si="26"/>
        <v/>
      </c>
      <c r="R28" s="41" t="str">
        <f t="shared" ca="1" si="27"/>
        <v/>
      </c>
      <c r="S28" s="41" t="str">
        <f t="shared" si="28"/>
        <v/>
      </c>
      <c r="T28" s="41" t="str">
        <f t="shared" si="29"/>
        <v/>
      </c>
      <c r="U28" s="60" t="str">
        <f t="shared" ca="1" si="30"/>
        <v/>
      </c>
      <c r="W28" s="60" t="str">
        <f t="shared" si="31"/>
        <v/>
      </c>
    </row>
    <row r="29" spans="1:23" s="65" customFormat="1" x14ac:dyDescent="0.25">
      <c r="B29" s="77"/>
      <c r="C29" s="41" t="str">
        <f t="shared" ca="1" si="37"/>
        <v/>
      </c>
      <c r="D29" s="40" t="str">
        <f t="shared" ca="1" si="32"/>
        <v/>
      </c>
      <c r="E29" s="41" t="str">
        <f t="shared" ca="1" si="38"/>
        <v/>
      </c>
      <c r="F29" s="63" t="str">
        <f t="shared" ca="1" si="39"/>
        <v/>
      </c>
      <c r="G29" s="6" t="str">
        <f t="shared" ca="1" si="35"/>
        <v/>
      </c>
      <c r="H29" s="6" t="str">
        <f t="shared" ca="1" si="36"/>
        <v/>
      </c>
      <c r="J29" s="41" t="str">
        <f t="shared" ca="1" si="19"/>
        <v/>
      </c>
      <c r="K29" s="41" t="str">
        <f t="shared" ca="1" si="20"/>
        <v/>
      </c>
      <c r="L29" s="41" t="str">
        <f t="shared" si="21"/>
        <v/>
      </c>
      <c r="M29" s="60" t="str">
        <f t="shared" si="22"/>
        <v/>
      </c>
      <c r="N29" s="41" t="str">
        <f t="shared" ca="1" si="23"/>
        <v/>
      </c>
      <c r="O29" s="41" t="str">
        <f t="shared" ca="1" si="24"/>
        <v/>
      </c>
      <c r="P29" s="41" t="str">
        <f t="shared" si="25"/>
        <v/>
      </c>
      <c r="Q29" s="60" t="str">
        <f t="shared" ca="1" si="26"/>
        <v/>
      </c>
      <c r="R29" s="41" t="str">
        <f t="shared" ca="1" si="27"/>
        <v/>
      </c>
      <c r="S29" s="41" t="str">
        <f t="shared" si="28"/>
        <v/>
      </c>
      <c r="T29" s="41" t="str">
        <f t="shared" si="29"/>
        <v/>
      </c>
      <c r="U29" s="60" t="str">
        <f t="shared" ca="1" si="30"/>
        <v/>
      </c>
      <c r="W29" s="60" t="str">
        <f t="shared" si="31"/>
        <v/>
      </c>
    </row>
    <row r="30" spans="1:23" s="65" customFormat="1" x14ac:dyDescent="0.25">
      <c r="B30" s="77"/>
      <c r="C30" s="41" t="str">
        <f t="shared" ca="1" si="37"/>
        <v/>
      </c>
      <c r="D30" s="40" t="str">
        <f t="shared" ca="1" si="32"/>
        <v/>
      </c>
      <c r="E30" s="41" t="str">
        <f t="shared" ca="1" si="38"/>
        <v/>
      </c>
      <c r="F30" s="63" t="str">
        <f t="shared" ca="1" si="39"/>
        <v/>
      </c>
      <c r="G30" s="6" t="str">
        <f t="shared" ca="1" si="35"/>
        <v/>
      </c>
      <c r="H30" s="6" t="str">
        <f t="shared" ca="1" si="36"/>
        <v/>
      </c>
      <c r="J30" s="41" t="str">
        <f t="shared" ca="1" si="19"/>
        <v/>
      </c>
      <c r="K30" s="41" t="str">
        <f t="shared" ca="1" si="20"/>
        <v/>
      </c>
      <c r="L30" s="41" t="str">
        <f t="shared" si="21"/>
        <v/>
      </c>
      <c r="M30" s="60" t="str">
        <f t="shared" si="22"/>
        <v/>
      </c>
      <c r="N30" s="41" t="str">
        <f t="shared" ca="1" si="23"/>
        <v/>
      </c>
      <c r="O30" s="41" t="str">
        <f t="shared" ca="1" si="24"/>
        <v/>
      </c>
      <c r="P30" s="41" t="str">
        <f t="shared" si="25"/>
        <v/>
      </c>
      <c r="Q30" s="60" t="str">
        <f t="shared" ca="1" si="26"/>
        <v/>
      </c>
      <c r="R30" s="41" t="str">
        <f t="shared" ca="1" si="27"/>
        <v/>
      </c>
      <c r="S30" s="41" t="str">
        <f t="shared" si="28"/>
        <v/>
      </c>
      <c r="T30" s="41" t="str">
        <f t="shared" si="29"/>
        <v/>
      </c>
      <c r="U30" s="60" t="str">
        <f t="shared" ca="1" si="30"/>
        <v/>
      </c>
      <c r="W30" s="60" t="str">
        <f t="shared" si="31"/>
        <v/>
      </c>
    </row>
    <row r="31" spans="1:23" s="65" customFormat="1" x14ac:dyDescent="0.25">
      <c r="B31" s="77"/>
      <c r="C31" s="41" t="str">
        <f t="shared" ca="1" si="37"/>
        <v/>
      </c>
      <c r="D31" s="40" t="str">
        <f t="shared" ca="1" si="32"/>
        <v/>
      </c>
      <c r="E31" s="41" t="str">
        <f t="shared" ca="1" si="38"/>
        <v/>
      </c>
      <c r="F31" s="63" t="str">
        <f t="shared" ca="1" si="39"/>
        <v/>
      </c>
      <c r="G31" s="6" t="str">
        <f t="shared" ca="1" si="35"/>
        <v/>
      </c>
      <c r="H31" s="6" t="str">
        <f t="shared" ca="1" si="36"/>
        <v/>
      </c>
      <c r="J31" s="41" t="str">
        <f t="shared" ca="1" si="19"/>
        <v/>
      </c>
      <c r="K31" s="41" t="str">
        <f t="shared" ca="1" si="20"/>
        <v/>
      </c>
      <c r="L31" s="41" t="str">
        <f t="shared" si="21"/>
        <v/>
      </c>
      <c r="M31" s="60" t="str">
        <f t="shared" si="22"/>
        <v/>
      </c>
      <c r="N31" s="41" t="str">
        <f t="shared" ca="1" si="23"/>
        <v/>
      </c>
      <c r="O31" s="41" t="str">
        <f t="shared" ca="1" si="24"/>
        <v/>
      </c>
      <c r="P31" s="41" t="str">
        <f t="shared" si="25"/>
        <v/>
      </c>
      <c r="Q31" s="60" t="str">
        <f t="shared" ca="1" si="26"/>
        <v/>
      </c>
      <c r="R31" s="41" t="str">
        <f t="shared" ca="1" si="27"/>
        <v/>
      </c>
      <c r="S31" s="41" t="str">
        <f t="shared" si="28"/>
        <v/>
      </c>
      <c r="T31" s="41" t="str">
        <f t="shared" si="29"/>
        <v/>
      </c>
      <c r="U31" s="60" t="str">
        <f t="shared" ca="1" si="30"/>
        <v/>
      </c>
      <c r="W31" s="60" t="str">
        <f t="shared" si="31"/>
        <v/>
      </c>
    </row>
    <row r="32" spans="1:23" s="80" customFormat="1" ht="20.25" thickBot="1" x14ac:dyDescent="0.35">
      <c r="B32" s="81"/>
      <c r="C32" s="82"/>
      <c r="D32" s="83"/>
      <c r="E32" s="83"/>
      <c r="F32" s="82"/>
      <c r="G32" s="84"/>
      <c r="H32" s="84"/>
      <c r="I32" s="84"/>
    </row>
    <row r="33" spans="3:4" ht="15.75" thickTop="1" x14ac:dyDescent="0.25"/>
    <row r="35" spans="3:4" x14ac:dyDescent="0.25">
      <c r="C35" s="3" t="s">
        <v>105</v>
      </c>
      <c r="D35" s="104">
        <v>7.6</v>
      </c>
    </row>
    <row r="36" spans="3:4" x14ac:dyDescent="0.25">
      <c r="C36" s="3" t="s">
        <v>108</v>
      </c>
      <c r="D36" s="104">
        <v>7.79</v>
      </c>
    </row>
    <row r="37" spans="3:4" x14ac:dyDescent="0.25">
      <c r="C37" s="3" t="s">
        <v>107</v>
      </c>
      <c r="D37" s="104">
        <v>8.5500000000000007</v>
      </c>
    </row>
    <row r="38" spans="3:4" x14ac:dyDescent="0.25">
      <c r="C38" s="3" t="s">
        <v>91</v>
      </c>
      <c r="D38" s="104">
        <v>9.2799999999999994</v>
      </c>
    </row>
    <row r="39" spans="3:4" x14ac:dyDescent="0.25">
      <c r="C39" s="3" t="s">
        <v>84</v>
      </c>
      <c r="D39" s="104">
        <v>10.48</v>
      </c>
    </row>
    <row r="40" spans="3:4" x14ac:dyDescent="0.25">
      <c r="C40" s="3" t="s">
        <v>77</v>
      </c>
      <c r="D40" s="104">
        <v>10.82</v>
      </c>
    </row>
    <row r="41" spans="3:4" x14ac:dyDescent="0.25">
      <c r="C41" s="3" t="s">
        <v>110</v>
      </c>
      <c r="D41" s="104">
        <v>12.99</v>
      </c>
    </row>
    <row r="42" spans="3:4" x14ac:dyDescent="0.25">
      <c r="C42" s="3" t="s">
        <v>109</v>
      </c>
      <c r="D42" s="104">
        <v>13.09</v>
      </c>
    </row>
    <row r="43" spans="3:4" x14ac:dyDescent="0.25">
      <c r="C43" s="3" t="s">
        <v>72</v>
      </c>
      <c r="D43" s="104">
        <v>14.55</v>
      </c>
    </row>
    <row r="44" spans="3:4" x14ac:dyDescent="0.25">
      <c r="C44" s="3" t="s">
        <v>106</v>
      </c>
      <c r="D44" s="104">
        <v>15.08</v>
      </c>
    </row>
  </sheetData>
  <sortState ref="A4:H15">
    <sortCondition descending="1" ref="F4:F15"/>
  </sortState>
  <mergeCells count="6">
    <mergeCell ref="E3:H3"/>
    <mergeCell ref="W4:X4"/>
    <mergeCell ref="J3:M3"/>
    <mergeCell ref="N3:Q3"/>
    <mergeCell ref="R3:U3"/>
    <mergeCell ref="W3:X3"/>
  </mergeCells>
  <conditionalFormatting sqref="W11 T11:U11 P11:Q11 L11:M11 L13:M14 L18:M18 P13:Q14 P18:Q18 T13:U14 T18:U18 W13:W14 W18">
    <cfRule type="cellIs" dxfId="27" priority="33" operator="lessThan">
      <formula>0</formula>
    </cfRule>
  </conditionalFormatting>
  <conditionalFormatting sqref="W12 T12:U12 P12:Q12 L12:M12">
    <cfRule type="cellIs" dxfId="26" priority="15" operator="lessThan">
      <formula>0</formula>
    </cfRule>
  </conditionalFormatting>
  <conditionalFormatting sqref="W15:W16 T15:U16 P15:Q16 L15:M16 L19:M19 P19:Q19 T19:U19 W19">
    <cfRule type="cellIs" dxfId="25" priority="14" operator="lessThan">
      <formula>0</formula>
    </cfRule>
  </conditionalFormatting>
  <conditionalFormatting sqref="W21 T21:U21 P21:Q21 L21:M21">
    <cfRule type="cellIs" dxfId="24" priority="13" operator="lessThan">
      <formula>0</formula>
    </cfRule>
  </conditionalFormatting>
  <conditionalFormatting sqref="W20 T20:U20 P20:Q20 L20:M20">
    <cfRule type="cellIs" dxfId="23" priority="12" operator="lessThan">
      <formula>0</formula>
    </cfRule>
  </conditionalFormatting>
  <conditionalFormatting sqref="W5 T5:U5 P5:Q5 L5:M5">
    <cfRule type="cellIs" dxfId="22" priority="10" operator="lessThan">
      <formula>0</formula>
    </cfRule>
  </conditionalFormatting>
  <conditionalFormatting sqref="W6 T6:U6 P6:Q6 L6:M6">
    <cfRule type="cellIs" dxfId="21" priority="9" operator="lessThan">
      <formula>0</formula>
    </cfRule>
  </conditionalFormatting>
  <conditionalFormatting sqref="W7 T7:U7 P7:Q7 L7:M7">
    <cfRule type="cellIs" dxfId="20" priority="8" operator="lessThan">
      <formula>0</formula>
    </cfRule>
  </conditionalFormatting>
  <conditionalFormatting sqref="W8 T8:U8 P8:Q8 L8:M8">
    <cfRule type="cellIs" dxfId="19" priority="7" operator="lessThan">
      <formula>0</formula>
    </cfRule>
  </conditionalFormatting>
  <conditionalFormatting sqref="W9 T9:U9 P9:Q9 L9:M9">
    <cfRule type="cellIs" dxfId="18" priority="4" operator="lessThan">
      <formula>0</formula>
    </cfRule>
  </conditionalFormatting>
  <conditionalFormatting sqref="W10 T10:U10 P10:Q10 L10:M10">
    <cfRule type="cellIs" dxfId="17" priority="3" operator="lessThan">
      <formula>0</formula>
    </cfRule>
  </conditionalFormatting>
  <conditionalFormatting sqref="W22:W31 T22:U31 P22:Q31 L22:M31">
    <cfRule type="cellIs" dxfId="16" priority="2" operator="lessThan">
      <formula>0</formula>
    </cfRule>
  </conditionalFormatting>
  <conditionalFormatting sqref="W17 T17:U17 P17:Q17 L17:M17">
    <cfRule type="cellIs" dxfId="15" priority="1" operator="lessThan">
      <formula>0</formula>
    </cfRule>
  </conditionalFormatting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A3" workbookViewId="0">
      <selection activeCell="W26" sqref="W26"/>
    </sheetView>
  </sheetViews>
  <sheetFormatPr defaultRowHeight="15" x14ac:dyDescent="0.25"/>
  <cols>
    <col min="1" max="1" width="7.7109375" style="75" customWidth="1"/>
    <col min="2" max="2" width="11.140625" style="65" customWidth="1"/>
    <col min="3" max="3" width="7.42578125" style="65" customWidth="1"/>
    <col min="4" max="4" width="7.140625" style="65" customWidth="1"/>
    <col min="5" max="5" width="8" style="75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5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75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72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74" t="s">
        <v>12</v>
      </c>
      <c r="S3" s="128" t="s">
        <v>8</v>
      </c>
      <c r="T3" s="129"/>
      <c r="U3" s="130"/>
      <c r="V3" s="128" t="s">
        <v>25</v>
      </c>
      <c r="W3" s="130"/>
      <c r="X3" s="74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74" t="s">
        <v>29</v>
      </c>
      <c r="S4" s="10" t="s">
        <v>14</v>
      </c>
      <c r="T4" s="12" t="s">
        <v>6</v>
      </c>
      <c r="U4" s="12" t="s">
        <v>7</v>
      </c>
      <c r="V4" s="76" t="s">
        <v>14</v>
      </c>
      <c r="W4" s="12" t="s">
        <v>7</v>
      </c>
      <c r="X4" s="74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75" t="s">
        <v>9</v>
      </c>
      <c r="B5" s="8">
        <v>41184</v>
      </c>
      <c r="C5" s="75" t="s">
        <v>74</v>
      </c>
      <c r="D5" s="18">
        <v>6</v>
      </c>
      <c r="E5" s="18">
        <v>1</v>
      </c>
      <c r="F5" s="14">
        <v>50</v>
      </c>
      <c r="H5" s="2">
        <f t="shared" ref="H5:H24" si="0">IF(E5=S5,F5/2*MIN(T5,42),0)*X5</f>
        <v>470</v>
      </c>
      <c r="I5" s="2">
        <f t="shared" ref="I5:I24" si="1">IF(E5=S5,G5/2*MIN(U5,22),IF(E5=V5,G5/2*MIN(W5,22),0))*X5</f>
        <v>0</v>
      </c>
      <c r="J5" s="18">
        <v>6</v>
      </c>
      <c r="K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470</v>
      </c>
      <c r="Q5" s="18">
        <f t="shared" ref="Q5:Q24" si="6">IF(B5&gt;1/1/2000,1,0)</f>
        <v>1</v>
      </c>
      <c r="R5" s="6">
        <f t="shared" ref="R5:R24" si="7">IF(P5&gt;O5,1,0)</f>
        <v>1</v>
      </c>
      <c r="S5" s="18">
        <v>1</v>
      </c>
      <c r="T5" s="2">
        <v>18.8</v>
      </c>
      <c r="U5" s="2">
        <v>8.1999999999999993</v>
      </c>
      <c r="V5" s="18">
        <v>8</v>
      </c>
      <c r="W5" s="2">
        <v>4</v>
      </c>
      <c r="X5" s="46">
        <v>1</v>
      </c>
      <c r="Y5" s="41"/>
    </row>
    <row r="6" spans="1:42" x14ac:dyDescent="0.25">
      <c r="A6" s="75" t="s">
        <v>34</v>
      </c>
      <c r="B6" s="8">
        <v>41184</v>
      </c>
      <c r="C6" s="75" t="s">
        <v>73</v>
      </c>
      <c r="D6" s="18">
        <v>2</v>
      </c>
      <c r="E6" s="18">
        <v>4</v>
      </c>
      <c r="F6" s="14">
        <v>50</v>
      </c>
      <c r="H6" s="2">
        <f t="shared" si="0"/>
        <v>235</v>
      </c>
      <c r="I6" s="2">
        <f t="shared" si="1"/>
        <v>0</v>
      </c>
      <c r="J6" s="18">
        <v>7</v>
      </c>
      <c r="K6" s="14">
        <v>50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235</v>
      </c>
      <c r="Q6" s="18">
        <f t="shared" si="6"/>
        <v>1</v>
      </c>
      <c r="R6" s="6">
        <f t="shared" si="7"/>
        <v>1</v>
      </c>
      <c r="S6" s="18">
        <v>4</v>
      </c>
      <c r="T6" s="2">
        <v>9.4</v>
      </c>
      <c r="U6" s="2">
        <v>2.2000000000000002</v>
      </c>
      <c r="V6" s="18">
        <v>3</v>
      </c>
      <c r="W6" s="2">
        <v>2.1</v>
      </c>
      <c r="X6" s="46">
        <v>1</v>
      </c>
      <c r="Y6" s="41"/>
    </row>
    <row r="7" spans="1:42" x14ac:dyDescent="0.25">
      <c r="A7" s="75" t="s">
        <v>35</v>
      </c>
      <c r="B7" s="8">
        <v>41187</v>
      </c>
      <c r="C7" s="75" t="s">
        <v>73</v>
      </c>
      <c r="D7" s="18">
        <v>6</v>
      </c>
      <c r="E7" s="18">
        <v>4</v>
      </c>
      <c r="F7" s="14">
        <v>60</v>
      </c>
      <c r="H7" s="2">
        <f t="shared" si="0"/>
        <v>144</v>
      </c>
      <c r="I7" s="2">
        <f t="shared" si="1"/>
        <v>0</v>
      </c>
      <c r="J7" s="18">
        <v>5</v>
      </c>
      <c r="K7" s="14">
        <v>40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144</v>
      </c>
      <c r="Q7" s="18">
        <f t="shared" si="6"/>
        <v>1</v>
      </c>
      <c r="R7" s="6">
        <f t="shared" si="7"/>
        <v>1</v>
      </c>
      <c r="S7" s="18">
        <v>4</v>
      </c>
      <c r="T7" s="2">
        <v>4.8</v>
      </c>
      <c r="U7" s="2">
        <v>3.6</v>
      </c>
      <c r="V7" s="18">
        <v>5</v>
      </c>
      <c r="W7" s="2">
        <v>18.600000000000001</v>
      </c>
      <c r="X7" s="46">
        <v>1</v>
      </c>
      <c r="Y7" s="41"/>
    </row>
    <row r="8" spans="1:42" x14ac:dyDescent="0.25">
      <c r="A8" s="75" t="s">
        <v>36</v>
      </c>
      <c r="B8" s="8">
        <v>41187</v>
      </c>
      <c r="C8" s="75" t="s">
        <v>73</v>
      </c>
      <c r="D8" s="18">
        <v>8</v>
      </c>
      <c r="E8" s="18">
        <v>5</v>
      </c>
      <c r="F8" s="14">
        <v>50</v>
      </c>
      <c r="H8" s="2">
        <f t="shared" si="0"/>
        <v>0</v>
      </c>
      <c r="I8" s="2">
        <f t="shared" si="1"/>
        <v>0</v>
      </c>
      <c r="J8" s="18">
        <v>6</v>
      </c>
      <c r="K8" s="14">
        <v>50</v>
      </c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0</v>
      </c>
      <c r="Q8" s="18">
        <f t="shared" si="6"/>
        <v>1</v>
      </c>
      <c r="R8" s="6">
        <f t="shared" si="7"/>
        <v>0</v>
      </c>
      <c r="S8" s="18">
        <v>4</v>
      </c>
      <c r="T8" s="2">
        <v>6</v>
      </c>
      <c r="U8" s="2">
        <v>3.8</v>
      </c>
      <c r="V8" s="18">
        <v>7</v>
      </c>
      <c r="W8" s="2">
        <v>10.4</v>
      </c>
      <c r="X8" s="46">
        <v>1</v>
      </c>
      <c r="Y8" s="41"/>
    </row>
    <row r="9" spans="1:42" x14ac:dyDescent="0.25">
      <c r="A9" s="75" t="s">
        <v>37</v>
      </c>
      <c r="B9" s="8">
        <v>41188</v>
      </c>
      <c r="C9" s="75" t="s">
        <v>94</v>
      </c>
      <c r="D9" s="18">
        <v>1</v>
      </c>
      <c r="E9" s="18">
        <v>3</v>
      </c>
      <c r="F9" s="14">
        <v>50</v>
      </c>
      <c r="G9" s="14">
        <v>50</v>
      </c>
      <c r="H9" s="2">
        <f t="shared" si="0"/>
        <v>0</v>
      </c>
      <c r="I9" s="2">
        <f t="shared" si="1"/>
        <v>0</v>
      </c>
      <c r="J9" s="18"/>
      <c r="K9" s="14"/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0</v>
      </c>
      <c r="Q9" s="18">
        <f t="shared" si="6"/>
        <v>1</v>
      </c>
      <c r="R9" s="6">
        <f t="shared" si="7"/>
        <v>0</v>
      </c>
      <c r="S9" s="18">
        <v>7</v>
      </c>
      <c r="T9" s="2">
        <v>4.8</v>
      </c>
      <c r="U9" s="2">
        <v>2.8</v>
      </c>
      <c r="V9" s="18">
        <v>6</v>
      </c>
      <c r="W9" s="2">
        <v>4.5999999999999996</v>
      </c>
      <c r="X9" s="46">
        <v>1</v>
      </c>
      <c r="Y9" s="41"/>
    </row>
    <row r="10" spans="1:42" x14ac:dyDescent="0.25">
      <c r="A10" s="75" t="s">
        <v>38</v>
      </c>
      <c r="B10" s="8">
        <v>41188</v>
      </c>
      <c r="C10" s="75" t="s">
        <v>74</v>
      </c>
      <c r="D10" s="18">
        <v>4</v>
      </c>
      <c r="E10" s="18">
        <v>3</v>
      </c>
      <c r="F10" s="14">
        <v>50</v>
      </c>
      <c r="G10" s="14">
        <v>50</v>
      </c>
      <c r="H10" s="2">
        <f t="shared" si="0"/>
        <v>0</v>
      </c>
      <c r="I10" s="2">
        <f t="shared" si="1"/>
        <v>0</v>
      </c>
      <c r="J10" s="18"/>
      <c r="K10" s="14"/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0</v>
      </c>
      <c r="Q10" s="18">
        <f t="shared" si="6"/>
        <v>1</v>
      </c>
      <c r="R10" s="6">
        <f t="shared" si="7"/>
        <v>0</v>
      </c>
      <c r="S10" s="18">
        <v>6</v>
      </c>
      <c r="T10" s="2">
        <v>18.2</v>
      </c>
      <c r="U10" s="2">
        <v>7</v>
      </c>
      <c r="V10" s="18">
        <v>1</v>
      </c>
      <c r="W10" s="2">
        <v>4</v>
      </c>
      <c r="X10" s="46">
        <v>1</v>
      </c>
      <c r="Y10" s="41"/>
    </row>
    <row r="11" spans="1:42" x14ac:dyDescent="0.25">
      <c r="A11" s="75" t="s">
        <v>39</v>
      </c>
      <c r="B11" s="8">
        <v>41188</v>
      </c>
      <c r="C11" s="75" t="s">
        <v>95</v>
      </c>
      <c r="D11" s="18">
        <v>2</v>
      </c>
      <c r="E11" s="18">
        <v>4</v>
      </c>
      <c r="F11" s="14">
        <v>40</v>
      </c>
      <c r="H11" s="2">
        <f t="shared" si="0"/>
        <v>0</v>
      </c>
      <c r="I11" s="2">
        <f t="shared" si="1"/>
        <v>0</v>
      </c>
      <c r="J11" s="18">
        <v>5</v>
      </c>
      <c r="K11" s="14">
        <v>30</v>
      </c>
      <c r="L11" s="14">
        <v>30</v>
      </c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0</v>
      </c>
      <c r="Q11" s="18">
        <f t="shared" si="6"/>
        <v>1</v>
      </c>
      <c r="R11" s="6">
        <f t="shared" si="7"/>
        <v>0</v>
      </c>
      <c r="S11" s="18">
        <v>8</v>
      </c>
      <c r="T11" s="2">
        <v>9.4</v>
      </c>
      <c r="U11" s="2">
        <v>5</v>
      </c>
      <c r="V11" s="18">
        <v>10</v>
      </c>
      <c r="W11" s="2">
        <v>4.5999999999999996</v>
      </c>
      <c r="X11" s="46">
        <v>1</v>
      </c>
      <c r="Y11" s="41"/>
    </row>
    <row r="12" spans="1:42" x14ac:dyDescent="0.25">
      <c r="A12" s="75" t="s">
        <v>40</v>
      </c>
      <c r="B12" s="8">
        <v>41188</v>
      </c>
      <c r="C12" s="75" t="s">
        <v>73</v>
      </c>
      <c r="D12" s="18">
        <v>1</v>
      </c>
      <c r="E12" s="18">
        <v>5</v>
      </c>
      <c r="F12" s="14">
        <v>60</v>
      </c>
      <c r="H12" s="2">
        <f t="shared" si="0"/>
        <v>0</v>
      </c>
      <c r="I12" s="2">
        <f t="shared" si="1"/>
        <v>0</v>
      </c>
      <c r="J12" s="18">
        <v>2</v>
      </c>
      <c r="K12" s="14">
        <v>40</v>
      </c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7</v>
      </c>
      <c r="T12" s="2">
        <v>42.8</v>
      </c>
      <c r="U12" s="2">
        <v>16.600000000000001</v>
      </c>
      <c r="V12" s="18">
        <v>8</v>
      </c>
      <c r="W12" s="2">
        <v>4.4000000000000004</v>
      </c>
      <c r="X12" s="46">
        <v>1</v>
      </c>
      <c r="Y12" s="41"/>
    </row>
    <row r="13" spans="1:42" x14ac:dyDescent="0.25">
      <c r="A13" s="75" t="s">
        <v>41</v>
      </c>
      <c r="B13" s="8">
        <v>41188</v>
      </c>
      <c r="C13" s="75" t="s">
        <v>73</v>
      </c>
      <c r="D13" s="18">
        <v>3</v>
      </c>
      <c r="E13" s="18">
        <v>5</v>
      </c>
      <c r="F13" s="14">
        <v>70</v>
      </c>
      <c r="H13" s="2">
        <f t="shared" si="0"/>
        <v>0</v>
      </c>
      <c r="I13" s="2">
        <f t="shared" si="1"/>
        <v>0</v>
      </c>
      <c r="J13" s="18">
        <v>6</v>
      </c>
      <c r="K13" s="14">
        <v>30</v>
      </c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0</v>
      </c>
      <c r="Q13" s="18">
        <f t="shared" si="6"/>
        <v>1</v>
      </c>
      <c r="R13" s="6">
        <f t="shared" si="7"/>
        <v>0</v>
      </c>
      <c r="S13" s="18">
        <v>7</v>
      </c>
      <c r="T13" s="2">
        <v>12</v>
      </c>
      <c r="U13" s="2">
        <v>6.2</v>
      </c>
      <c r="V13" s="18">
        <v>9</v>
      </c>
      <c r="W13" s="2">
        <v>5.4</v>
      </c>
      <c r="X13" s="46">
        <v>1</v>
      </c>
      <c r="Y13" s="41"/>
    </row>
    <row r="14" spans="1:42" x14ac:dyDescent="0.25">
      <c r="A14" s="75" t="s">
        <v>42</v>
      </c>
      <c r="B14" s="8">
        <v>41189</v>
      </c>
      <c r="C14" s="75" t="s">
        <v>73</v>
      </c>
      <c r="D14" s="18">
        <v>5</v>
      </c>
      <c r="E14" s="18">
        <v>5</v>
      </c>
      <c r="F14" s="14">
        <v>50</v>
      </c>
      <c r="G14" s="14">
        <v>50</v>
      </c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100</v>
      </c>
      <c r="P14" s="2">
        <f t="shared" si="5"/>
        <v>0</v>
      </c>
      <c r="Q14" s="18">
        <f t="shared" si="6"/>
        <v>1</v>
      </c>
      <c r="R14" s="6">
        <f t="shared" si="7"/>
        <v>0</v>
      </c>
      <c r="S14" s="18">
        <v>3</v>
      </c>
      <c r="T14" s="2">
        <v>38.4</v>
      </c>
      <c r="U14" s="2">
        <v>21.8</v>
      </c>
      <c r="V14" s="18">
        <v>2</v>
      </c>
      <c r="W14" s="2">
        <v>5</v>
      </c>
      <c r="X14" s="46">
        <v>1</v>
      </c>
      <c r="Y14" s="41"/>
    </row>
    <row r="15" spans="1:42" x14ac:dyDescent="0.25">
      <c r="A15" s="75" t="s">
        <v>43</v>
      </c>
      <c r="B15" s="8">
        <v>41191</v>
      </c>
      <c r="C15" s="75" t="s">
        <v>74</v>
      </c>
      <c r="D15" s="18">
        <v>3</v>
      </c>
      <c r="E15" s="18">
        <v>6</v>
      </c>
      <c r="F15" s="14">
        <v>50</v>
      </c>
      <c r="G15" s="14">
        <v>50</v>
      </c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100</v>
      </c>
      <c r="P15" s="2">
        <f t="shared" si="5"/>
        <v>0</v>
      </c>
      <c r="Q15" s="18">
        <f t="shared" si="6"/>
        <v>1</v>
      </c>
      <c r="R15" s="6">
        <f t="shared" si="7"/>
        <v>0</v>
      </c>
      <c r="S15" s="18">
        <v>7</v>
      </c>
      <c r="T15" s="2">
        <v>6</v>
      </c>
      <c r="U15" s="2">
        <v>3.2</v>
      </c>
      <c r="V15" s="18">
        <v>1</v>
      </c>
      <c r="W15" s="2">
        <v>3.2</v>
      </c>
      <c r="X15" s="46">
        <v>1</v>
      </c>
      <c r="Y15" s="41"/>
    </row>
    <row r="16" spans="1:42" x14ac:dyDescent="0.25">
      <c r="A16" s="75" t="s">
        <v>44</v>
      </c>
      <c r="B16" s="8">
        <v>41191</v>
      </c>
      <c r="C16" s="75" t="s">
        <v>73</v>
      </c>
      <c r="D16" s="18">
        <v>2</v>
      </c>
      <c r="E16" s="18">
        <v>7</v>
      </c>
      <c r="F16" s="14">
        <v>60</v>
      </c>
      <c r="H16" s="2">
        <f t="shared" si="0"/>
        <v>0</v>
      </c>
      <c r="I16" s="2">
        <f t="shared" si="1"/>
        <v>0</v>
      </c>
      <c r="J16" s="18">
        <v>2</v>
      </c>
      <c r="K16" s="14">
        <v>40</v>
      </c>
      <c r="M16" s="2">
        <f t="shared" si="2"/>
        <v>0</v>
      </c>
      <c r="N16" s="2">
        <f t="shared" si="3"/>
        <v>0</v>
      </c>
      <c r="O16" s="16">
        <f t="shared" si="4"/>
        <v>100</v>
      </c>
      <c r="P16" s="2">
        <f t="shared" si="5"/>
        <v>0</v>
      </c>
      <c r="Q16" s="18">
        <f t="shared" si="6"/>
        <v>1</v>
      </c>
      <c r="R16" s="6">
        <f t="shared" si="7"/>
        <v>0</v>
      </c>
      <c r="S16" s="18">
        <v>9</v>
      </c>
      <c r="T16" s="2">
        <v>4</v>
      </c>
      <c r="U16" s="2">
        <v>2.8</v>
      </c>
      <c r="V16" s="18">
        <v>6</v>
      </c>
      <c r="W16" s="2">
        <v>3.6</v>
      </c>
      <c r="X16" s="46">
        <v>1</v>
      </c>
      <c r="Y16" s="41"/>
    </row>
    <row r="17" spans="1:25" x14ac:dyDescent="0.25">
      <c r="A17" s="75" t="s">
        <v>45</v>
      </c>
      <c r="B17" s="8">
        <v>41200</v>
      </c>
      <c r="C17" s="75" t="s">
        <v>114</v>
      </c>
      <c r="D17" s="18">
        <v>3</v>
      </c>
      <c r="E17" s="18">
        <v>5</v>
      </c>
      <c r="F17" s="14">
        <v>50</v>
      </c>
      <c r="H17" s="2">
        <f t="shared" si="0"/>
        <v>0</v>
      </c>
      <c r="I17" s="2">
        <f t="shared" si="1"/>
        <v>0</v>
      </c>
      <c r="J17" s="18">
        <v>7</v>
      </c>
      <c r="K17" s="14">
        <v>50</v>
      </c>
      <c r="M17" s="2">
        <f t="shared" si="2"/>
        <v>0</v>
      </c>
      <c r="N17" s="2">
        <f t="shared" si="3"/>
        <v>0</v>
      </c>
      <c r="O17" s="16">
        <f t="shared" si="4"/>
        <v>100</v>
      </c>
      <c r="P17" s="2">
        <f t="shared" si="5"/>
        <v>0</v>
      </c>
      <c r="Q17" s="18">
        <f t="shared" si="6"/>
        <v>1</v>
      </c>
      <c r="R17" s="6">
        <f t="shared" si="7"/>
        <v>0</v>
      </c>
      <c r="S17" s="18">
        <v>2</v>
      </c>
      <c r="T17" s="2">
        <v>5</v>
      </c>
      <c r="U17" s="2">
        <v>2.6</v>
      </c>
      <c r="V17" s="18">
        <v>4</v>
      </c>
      <c r="W17" s="2">
        <v>3.8</v>
      </c>
      <c r="X17" s="46">
        <v>1</v>
      </c>
      <c r="Y17" s="41"/>
    </row>
    <row r="18" spans="1:25" x14ac:dyDescent="0.25">
      <c r="A18" s="75" t="s">
        <v>46</v>
      </c>
      <c r="B18" s="8">
        <v>41202</v>
      </c>
      <c r="C18" s="75" t="s">
        <v>94</v>
      </c>
      <c r="D18" s="18">
        <v>2</v>
      </c>
      <c r="E18" s="18">
        <v>8</v>
      </c>
      <c r="F18" s="14">
        <v>50</v>
      </c>
      <c r="G18" s="14">
        <v>50</v>
      </c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100</v>
      </c>
      <c r="P18" s="2">
        <f t="shared" si="5"/>
        <v>0</v>
      </c>
      <c r="Q18" s="18">
        <f t="shared" si="6"/>
        <v>1</v>
      </c>
      <c r="R18" s="6">
        <f t="shared" si="7"/>
        <v>0</v>
      </c>
      <c r="S18" s="18">
        <v>3</v>
      </c>
      <c r="T18" s="2">
        <v>45.8</v>
      </c>
      <c r="U18" s="2">
        <v>13</v>
      </c>
      <c r="V18" s="18">
        <v>5</v>
      </c>
      <c r="W18" s="2">
        <v>3.8</v>
      </c>
      <c r="X18" s="46">
        <v>1</v>
      </c>
      <c r="Y18" s="41"/>
    </row>
    <row r="19" spans="1:25" x14ac:dyDescent="0.25">
      <c r="A19" s="75" t="s">
        <v>47</v>
      </c>
      <c r="B19" s="8">
        <v>41202</v>
      </c>
      <c r="C19" s="75" t="s">
        <v>74</v>
      </c>
      <c r="D19" s="18">
        <v>3</v>
      </c>
      <c r="E19" s="18">
        <v>7</v>
      </c>
      <c r="F19" s="14">
        <v>50</v>
      </c>
      <c r="H19" s="2">
        <f t="shared" si="0"/>
        <v>565</v>
      </c>
      <c r="I19" s="2">
        <f t="shared" si="1"/>
        <v>0</v>
      </c>
      <c r="J19" s="18">
        <v>12</v>
      </c>
      <c r="K19" s="14">
        <v>50</v>
      </c>
      <c r="M19" s="2">
        <f t="shared" si="2"/>
        <v>0</v>
      </c>
      <c r="N19" s="2">
        <f t="shared" si="3"/>
        <v>0</v>
      </c>
      <c r="O19" s="16">
        <f t="shared" si="4"/>
        <v>100</v>
      </c>
      <c r="P19" s="2">
        <f t="shared" si="5"/>
        <v>565</v>
      </c>
      <c r="Q19" s="18">
        <f t="shared" si="6"/>
        <v>1</v>
      </c>
      <c r="R19" s="6">
        <f t="shared" si="7"/>
        <v>1</v>
      </c>
      <c r="S19" s="18">
        <v>7</v>
      </c>
      <c r="T19" s="2">
        <v>22.6</v>
      </c>
      <c r="U19" s="2">
        <v>9</v>
      </c>
      <c r="V19" s="18">
        <v>12</v>
      </c>
      <c r="W19" s="2">
        <v>4.4000000000000004</v>
      </c>
      <c r="X19" s="46">
        <v>1</v>
      </c>
      <c r="Y19" s="41"/>
    </row>
    <row r="20" spans="1:25" x14ac:dyDescent="0.25">
      <c r="A20" s="75" t="s">
        <v>48</v>
      </c>
      <c r="B20" s="8">
        <v>41203</v>
      </c>
      <c r="C20" s="75" t="s">
        <v>94</v>
      </c>
      <c r="D20" s="18">
        <v>6</v>
      </c>
      <c r="E20" s="18">
        <v>2</v>
      </c>
      <c r="F20" s="14">
        <v>40</v>
      </c>
      <c r="H20" s="2">
        <f t="shared" si="0"/>
        <v>0</v>
      </c>
      <c r="I20" s="2">
        <f t="shared" si="1"/>
        <v>0</v>
      </c>
      <c r="J20" s="18">
        <v>5</v>
      </c>
      <c r="K20" s="14">
        <v>60</v>
      </c>
      <c r="M20" s="2">
        <f t="shared" si="2"/>
        <v>0</v>
      </c>
      <c r="N20" s="2">
        <f t="shared" si="3"/>
        <v>0</v>
      </c>
      <c r="O20" s="16">
        <f t="shared" si="4"/>
        <v>100</v>
      </c>
      <c r="P20" s="2">
        <f t="shared" si="5"/>
        <v>0</v>
      </c>
      <c r="Q20" s="18">
        <f t="shared" si="6"/>
        <v>1</v>
      </c>
      <c r="R20" s="6">
        <f t="shared" si="7"/>
        <v>0</v>
      </c>
      <c r="S20" s="18">
        <v>8</v>
      </c>
      <c r="T20" s="2">
        <v>16.2</v>
      </c>
      <c r="U20" s="2">
        <v>5</v>
      </c>
      <c r="V20" s="18">
        <v>3</v>
      </c>
      <c r="W20" s="2">
        <v>2.4</v>
      </c>
      <c r="X20" s="46">
        <v>1</v>
      </c>
      <c r="Y20" s="41"/>
    </row>
    <row r="21" spans="1:25" x14ac:dyDescent="0.25">
      <c r="A21" s="75" t="s">
        <v>49</v>
      </c>
      <c r="B21" s="8">
        <v>41205</v>
      </c>
      <c r="C21" s="75" t="s">
        <v>94</v>
      </c>
      <c r="D21" s="18">
        <v>7</v>
      </c>
      <c r="E21" s="18">
        <v>8</v>
      </c>
      <c r="F21" s="14">
        <v>50</v>
      </c>
      <c r="G21" s="14">
        <v>50</v>
      </c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100</v>
      </c>
      <c r="P21" s="2">
        <f t="shared" si="5"/>
        <v>0</v>
      </c>
      <c r="Q21" s="18">
        <f t="shared" si="6"/>
        <v>1</v>
      </c>
      <c r="R21" s="6">
        <f t="shared" si="7"/>
        <v>0</v>
      </c>
      <c r="S21" s="18">
        <v>6</v>
      </c>
      <c r="T21" s="2">
        <v>30.2</v>
      </c>
      <c r="U21" s="2">
        <v>11</v>
      </c>
      <c r="V21" s="18">
        <v>1</v>
      </c>
      <c r="W21" s="2">
        <v>11</v>
      </c>
      <c r="X21" s="46">
        <v>1</v>
      </c>
      <c r="Y21" s="41"/>
    </row>
    <row r="22" spans="1:25" x14ac:dyDescent="0.25">
      <c r="A22" s="75" t="s">
        <v>50</v>
      </c>
      <c r="B22" s="8">
        <v>41205</v>
      </c>
      <c r="C22" s="75" t="s">
        <v>126</v>
      </c>
      <c r="D22" s="18">
        <v>9</v>
      </c>
      <c r="E22" s="18">
        <v>1</v>
      </c>
      <c r="F22" s="14">
        <v>50</v>
      </c>
      <c r="H22" s="2">
        <f t="shared" si="0"/>
        <v>0</v>
      </c>
      <c r="I22" s="2">
        <f t="shared" si="1"/>
        <v>0</v>
      </c>
      <c r="J22" s="18">
        <v>7</v>
      </c>
      <c r="K22" s="14">
        <v>50</v>
      </c>
      <c r="M22" s="2">
        <f t="shared" si="2"/>
        <v>350</v>
      </c>
      <c r="N22" s="2">
        <f t="shared" si="3"/>
        <v>0</v>
      </c>
      <c r="O22" s="16">
        <f t="shared" si="4"/>
        <v>100</v>
      </c>
      <c r="P22" s="2">
        <f t="shared" si="5"/>
        <v>350</v>
      </c>
      <c r="Q22" s="18">
        <f t="shared" si="6"/>
        <v>1</v>
      </c>
      <c r="R22" s="6">
        <f t="shared" si="7"/>
        <v>1</v>
      </c>
      <c r="S22" s="18">
        <v>7</v>
      </c>
      <c r="T22" s="2">
        <v>14</v>
      </c>
      <c r="U22" s="2">
        <v>8.8000000000000007</v>
      </c>
      <c r="V22" s="18">
        <v>10</v>
      </c>
      <c r="W22" s="2">
        <v>12.2</v>
      </c>
      <c r="X22" s="46">
        <v>1</v>
      </c>
      <c r="Y22" s="41"/>
    </row>
    <row r="23" spans="1:25" x14ac:dyDescent="0.25">
      <c r="A23" s="75" t="s">
        <v>51</v>
      </c>
      <c r="B23" s="8">
        <v>41209</v>
      </c>
      <c r="C23" s="75" t="s">
        <v>126</v>
      </c>
      <c r="D23" s="18">
        <v>6</v>
      </c>
      <c r="E23" s="18">
        <v>9</v>
      </c>
      <c r="F23" s="14">
        <v>60</v>
      </c>
      <c r="H23" s="2">
        <f t="shared" si="0"/>
        <v>0</v>
      </c>
      <c r="I23" s="2">
        <f t="shared" si="1"/>
        <v>0</v>
      </c>
      <c r="J23" s="18">
        <v>8</v>
      </c>
      <c r="K23" s="14">
        <v>40</v>
      </c>
      <c r="M23" s="2">
        <f t="shared" si="2"/>
        <v>0</v>
      </c>
      <c r="N23" s="2">
        <f t="shared" si="3"/>
        <v>0</v>
      </c>
      <c r="O23" s="16">
        <f t="shared" si="4"/>
        <v>100</v>
      </c>
      <c r="P23" s="2">
        <f t="shared" si="5"/>
        <v>0</v>
      </c>
      <c r="Q23" s="18">
        <f t="shared" si="6"/>
        <v>1</v>
      </c>
      <c r="R23" s="6">
        <f t="shared" si="7"/>
        <v>0</v>
      </c>
      <c r="S23" s="18">
        <v>4</v>
      </c>
      <c r="T23" s="2">
        <v>5.6</v>
      </c>
      <c r="U23" s="2">
        <v>3.8</v>
      </c>
      <c r="V23" s="18">
        <v>6</v>
      </c>
      <c r="W23" s="2">
        <v>26.2</v>
      </c>
      <c r="X23" s="46">
        <v>1</v>
      </c>
      <c r="Y23" s="41"/>
    </row>
    <row r="24" spans="1:25" x14ac:dyDescent="0.25">
      <c r="A24" s="75" t="s">
        <v>52</v>
      </c>
      <c r="B24" s="8">
        <v>41213</v>
      </c>
      <c r="C24" s="75" t="s">
        <v>137</v>
      </c>
      <c r="D24" s="18">
        <v>6</v>
      </c>
      <c r="E24" s="18">
        <v>9</v>
      </c>
      <c r="F24" s="14">
        <v>50</v>
      </c>
      <c r="H24" s="2">
        <f t="shared" si="0"/>
        <v>0</v>
      </c>
      <c r="I24" s="2">
        <f t="shared" si="1"/>
        <v>0</v>
      </c>
      <c r="J24" s="18">
        <v>11</v>
      </c>
      <c r="K24" s="14">
        <v>50</v>
      </c>
      <c r="M24" s="2">
        <f t="shared" si="2"/>
        <v>0</v>
      </c>
      <c r="N24" s="2">
        <f t="shared" si="3"/>
        <v>0</v>
      </c>
      <c r="O24" s="16">
        <f t="shared" si="4"/>
        <v>100</v>
      </c>
      <c r="P24" s="2">
        <f t="shared" si="5"/>
        <v>0</v>
      </c>
      <c r="Q24" s="18">
        <f t="shared" si="6"/>
        <v>1</v>
      </c>
      <c r="R24" s="6">
        <f t="shared" si="7"/>
        <v>0</v>
      </c>
      <c r="S24" s="18">
        <v>6</v>
      </c>
      <c r="T24" s="2">
        <v>14.8</v>
      </c>
      <c r="U24" s="2">
        <v>6.4</v>
      </c>
      <c r="V24" s="18">
        <v>10</v>
      </c>
      <c r="W24" s="2">
        <v>24.4</v>
      </c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1040</v>
      </c>
      <c r="G26" s="14">
        <f>SUM(G5:G25)</f>
        <v>300</v>
      </c>
      <c r="H26" s="14">
        <f>SUM(H5:H25)</f>
        <v>1414</v>
      </c>
      <c r="I26" s="14">
        <f>SUM(I5:I25)</f>
        <v>0</v>
      </c>
      <c r="K26" s="2">
        <f t="shared" ref="K26:R26" si="8">SUM(K5:K25)</f>
        <v>630</v>
      </c>
      <c r="L26" s="14">
        <f t="shared" si="8"/>
        <v>30</v>
      </c>
      <c r="M26" s="14">
        <f t="shared" si="8"/>
        <v>350</v>
      </c>
      <c r="N26" s="14">
        <f t="shared" si="8"/>
        <v>0</v>
      </c>
      <c r="O26" s="16">
        <f t="shared" si="8"/>
        <v>2000</v>
      </c>
      <c r="P26" s="2">
        <f t="shared" si="8"/>
        <v>1764</v>
      </c>
      <c r="Q26" s="18">
        <f t="shared" si="8"/>
        <v>20</v>
      </c>
      <c r="R26" s="18">
        <f t="shared" si="8"/>
        <v>5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1764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1670</v>
      </c>
      <c r="L29" s="14">
        <f>G26+L26</f>
        <v>330</v>
      </c>
      <c r="M29" s="14">
        <f>O26</f>
        <v>2000</v>
      </c>
      <c r="O29" s="20" t="s">
        <v>21</v>
      </c>
      <c r="P29" s="22">
        <f>IF(R26=0,0,R26/Q26)</f>
        <v>0.25</v>
      </c>
      <c r="S29" s="18"/>
      <c r="V29" s="18"/>
    </row>
    <row r="30" spans="1:25" x14ac:dyDescent="0.25">
      <c r="I30" s="51" t="s">
        <v>28</v>
      </c>
      <c r="J30" s="52"/>
      <c r="K30" s="53">
        <f>H26+M26</f>
        <v>1764</v>
      </c>
      <c r="L30" s="53">
        <f>I26+N26</f>
        <v>0</v>
      </c>
      <c r="M30" s="53">
        <f>P26</f>
        <v>1764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94</v>
      </c>
      <c r="L31" s="14">
        <f>L30-L29</f>
        <v>-330</v>
      </c>
      <c r="M31" s="14">
        <f>M30-M29</f>
        <v>-236</v>
      </c>
      <c r="S31" s="18"/>
      <c r="V31" s="18"/>
    </row>
    <row r="32" spans="1:25" x14ac:dyDescent="0.25">
      <c r="I32" s="73" t="s">
        <v>57</v>
      </c>
      <c r="J32" s="54"/>
      <c r="K32" s="55">
        <f>K31/MAX(1,K29)</f>
        <v>5.6287425149700601E-2</v>
      </c>
      <c r="L32" s="55">
        <f>L31/MAX(1,L29)</f>
        <v>-1</v>
      </c>
      <c r="M32" s="55">
        <f>M31/MAX(1,M29)</f>
        <v>-0.11799999999999999</v>
      </c>
      <c r="O32" s="20" t="s">
        <v>63</v>
      </c>
      <c r="P32" s="12">
        <f>P28+P30</f>
        <v>1764</v>
      </c>
      <c r="S32" s="18"/>
      <c r="V32" s="18"/>
    </row>
    <row r="33" spans="2:25" x14ac:dyDescent="0.25">
      <c r="B33" s="8"/>
      <c r="C33" s="75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75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75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75"/>
      <c r="T85" s="2"/>
      <c r="U85" s="2"/>
      <c r="V85" s="18"/>
    </row>
    <row r="86" spans="19:22" s="65" customFormat="1" x14ac:dyDescent="0.25">
      <c r="S86" s="75"/>
      <c r="T86" s="2"/>
      <c r="U86" s="2"/>
      <c r="V86" s="18"/>
    </row>
    <row r="87" spans="19:22" s="65" customFormat="1" x14ac:dyDescent="0.25">
      <c r="S87" s="75"/>
      <c r="T87" s="2"/>
      <c r="U87" s="2"/>
      <c r="V87" s="18"/>
    </row>
    <row r="88" spans="19:22" s="65" customFormat="1" x14ac:dyDescent="0.25">
      <c r="S88" s="75"/>
      <c r="T88" s="2"/>
      <c r="U88" s="2"/>
      <c r="V88" s="18"/>
    </row>
    <row r="89" spans="19:22" s="65" customFormat="1" x14ac:dyDescent="0.25">
      <c r="S89" s="75"/>
      <c r="T89" s="2"/>
      <c r="U89" s="2"/>
      <c r="V89" s="18"/>
    </row>
    <row r="90" spans="19:22" s="65" customFormat="1" x14ac:dyDescent="0.25">
      <c r="S90" s="75"/>
      <c r="T90" s="2"/>
      <c r="U90" s="2"/>
      <c r="V90" s="18"/>
    </row>
    <row r="91" spans="19:22" s="65" customFormat="1" x14ac:dyDescent="0.25">
      <c r="S91" s="75"/>
      <c r="T91" s="2"/>
      <c r="U91" s="2"/>
      <c r="V91" s="18"/>
    </row>
    <row r="92" spans="19:22" s="65" customFormat="1" x14ac:dyDescent="0.25">
      <c r="S92" s="75"/>
      <c r="T92" s="2"/>
      <c r="U92" s="2"/>
      <c r="V92" s="18"/>
    </row>
    <row r="93" spans="19:22" s="65" customFormat="1" x14ac:dyDescent="0.25">
      <c r="S93" s="75"/>
      <c r="T93" s="2"/>
      <c r="U93" s="2"/>
      <c r="V93" s="18"/>
    </row>
    <row r="94" spans="19:22" s="65" customFormat="1" x14ac:dyDescent="0.25">
      <c r="S94" s="75"/>
      <c r="T94" s="2"/>
      <c r="U94" s="2"/>
      <c r="V94" s="18"/>
    </row>
    <row r="95" spans="19:22" s="65" customFormat="1" x14ac:dyDescent="0.25">
      <c r="S95" s="75"/>
      <c r="T95" s="2"/>
      <c r="U95" s="2"/>
      <c r="V95" s="18"/>
    </row>
    <row r="96" spans="19:22" s="65" customFormat="1" x14ac:dyDescent="0.25">
      <c r="S96" s="75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4" priority="3" operator="lessThan">
      <formula>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X24" sqref="X24"/>
    </sheetView>
  </sheetViews>
  <sheetFormatPr defaultRowHeight="15" x14ac:dyDescent="0.25"/>
  <cols>
    <col min="1" max="1" width="7.7109375" style="75" customWidth="1"/>
    <col min="2" max="2" width="11.140625" style="65" customWidth="1"/>
    <col min="3" max="3" width="7.42578125" style="65" customWidth="1"/>
    <col min="4" max="4" width="7.140625" style="65" customWidth="1"/>
    <col min="5" max="5" width="8" style="75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5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75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75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74" t="s">
        <v>12</v>
      </c>
      <c r="S3" s="128" t="s">
        <v>8</v>
      </c>
      <c r="T3" s="129"/>
      <c r="U3" s="130"/>
      <c r="V3" s="128" t="s">
        <v>25</v>
      </c>
      <c r="W3" s="130"/>
      <c r="X3" s="74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74" t="s">
        <v>29</v>
      </c>
      <c r="S4" s="10" t="s">
        <v>14</v>
      </c>
      <c r="T4" s="12" t="s">
        <v>6</v>
      </c>
      <c r="U4" s="12" t="s">
        <v>7</v>
      </c>
      <c r="V4" s="76" t="s">
        <v>14</v>
      </c>
      <c r="W4" s="12" t="s">
        <v>7</v>
      </c>
      <c r="X4" s="74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75" t="s">
        <v>9</v>
      </c>
      <c r="B5" s="8">
        <v>41184</v>
      </c>
      <c r="C5" s="75" t="s">
        <v>71</v>
      </c>
      <c r="D5" s="18">
        <v>3</v>
      </c>
      <c r="E5" s="18">
        <v>4</v>
      </c>
      <c r="F5" s="14">
        <v>20</v>
      </c>
      <c r="G5" s="14">
        <v>80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2</v>
      </c>
      <c r="T5" s="2">
        <v>4.0999999999999996</v>
      </c>
      <c r="U5" s="2">
        <v>2.2000000000000002</v>
      </c>
      <c r="V5" s="18">
        <v>3</v>
      </c>
      <c r="W5" s="2">
        <v>2.1</v>
      </c>
      <c r="X5" s="46">
        <v>1</v>
      </c>
      <c r="Y5" s="41">
        <v>1</v>
      </c>
    </row>
    <row r="6" spans="1:42" x14ac:dyDescent="0.25">
      <c r="A6" s="75" t="s">
        <v>34</v>
      </c>
      <c r="B6" s="8">
        <v>41185</v>
      </c>
      <c r="C6" s="75" t="s">
        <v>79</v>
      </c>
      <c r="D6" s="18">
        <v>3</v>
      </c>
      <c r="E6" s="18">
        <v>4</v>
      </c>
      <c r="F6" s="14">
        <v>30</v>
      </c>
      <c r="G6" s="14">
        <v>70</v>
      </c>
      <c r="H6" s="2">
        <f t="shared" si="0"/>
        <v>0</v>
      </c>
      <c r="I6" s="2">
        <f t="shared" si="1"/>
        <v>0</v>
      </c>
      <c r="J6" s="18"/>
      <c r="K6" s="14"/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0</v>
      </c>
      <c r="Q6" s="18">
        <f t="shared" si="6"/>
        <v>1</v>
      </c>
      <c r="R6" s="6">
        <f t="shared" si="7"/>
        <v>0</v>
      </c>
      <c r="S6" s="18">
        <v>1</v>
      </c>
      <c r="T6" s="2">
        <v>6.8</v>
      </c>
      <c r="U6" s="2">
        <v>3.6</v>
      </c>
      <c r="V6" s="18">
        <v>3</v>
      </c>
      <c r="W6" s="2">
        <v>6.6</v>
      </c>
      <c r="X6" s="46">
        <v>1</v>
      </c>
      <c r="Y6" s="41">
        <v>2</v>
      </c>
    </row>
    <row r="7" spans="1:42" x14ac:dyDescent="0.25">
      <c r="A7" s="75" t="s">
        <v>35</v>
      </c>
      <c r="B7" s="8">
        <v>41187</v>
      </c>
      <c r="C7" s="75" t="s">
        <v>79</v>
      </c>
      <c r="D7" s="18">
        <v>7</v>
      </c>
      <c r="E7" s="18">
        <v>12</v>
      </c>
      <c r="F7" s="14">
        <v>60</v>
      </c>
      <c r="H7" s="2">
        <f t="shared" si="0"/>
        <v>0</v>
      </c>
      <c r="I7" s="2">
        <f t="shared" si="1"/>
        <v>0</v>
      </c>
      <c r="J7" s="18">
        <v>9</v>
      </c>
      <c r="K7" s="14">
        <v>40</v>
      </c>
      <c r="M7" s="2">
        <f t="shared" si="2"/>
        <v>178</v>
      </c>
      <c r="N7" s="2">
        <f t="shared" si="3"/>
        <v>0</v>
      </c>
      <c r="O7" s="16">
        <f t="shared" si="4"/>
        <v>100</v>
      </c>
      <c r="P7" s="2">
        <f t="shared" si="5"/>
        <v>178</v>
      </c>
      <c r="Q7" s="18">
        <f t="shared" si="6"/>
        <v>1</v>
      </c>
      <c r="R7" s="6">
        <f t="shared" si="7"/>
        <v>1</v>
      </c>
      <c r="S7" s="18">
        <v>9</v>
      </c>
      <c r="T7" s="2">
        <v>8.9</v>
      </c>
      <c r="U7" s="2">
        <v>3.7</v>
      </c>
      <c r="V7" s="18">
        <v>12</v>
      </c>
      <c r="W7" s="2">
        <v>2.7</v>
      </c>
      <c r="X7" s="46">
        <v>1</v>
      </c>
      <c r="Y7" s="41">
        <v>3</v>
      </c>
    </row>
    <row r="8" spans="1:42" x14ac:dyDescent="0.25">
      <c r="A8" s="75" t="s">
        <v>36</v>
      </c>
      <c r="B8" s="8">
        <v>41188</v>
      </c>
      <c r="C8" s="75" t="s">
        <v>95</v>
      </c>
      <c r="D8" s="18">
        <v>6</v>
      </c>
      <c r="E8" s="18">
        <v>10</v>
      </c>
      <c r="F8" s="14">
        <v>60</v>
      </c>
      <c r="H8" s="2">
        <f t="shared" si="0"/>
        <v>252</v>
      </c>
      <c r="I8" s="2">
        <f t="shared" si="1"/>
        <v>0</v>
      </c>
      <c r="J8" s="18">
        <v>9</v>
      </c>
      <c r="K8" s="14">
        <v>40</v>
      </c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252</v>
      </c>
      <c r="Q8" s="18">
        <f t="shared" si="6"/>
        <v>1</v>
      </c>
      <c r="R8" s="6">
        <f t="shared" si="7"/>
        <v>1</v>
      </c>
      <c r="S8" s="18">
        <v>10</v>
      </c>
      <c r="T8" s="2">
        <v>8.4</v>
      </c>
      <c r="U8" s="2">
        <v>4.5999999999999996</v>
      </c>
      <c r="V8" s="18">
        <v>4</v>
      </c>
      <c r="W8" s="2">
        <v>8.8000000000000007</v>
      </c>
      <c r="X8" s="46">
        <v>1</v>
      </c>
      <c r="Y8" s="41">
        <v>4</v>
      </c>
    </row>
    <row r="9" spans="1:42" x14ac:dyDescent="0.25">
      <c r="A9" s="75" t="s">
        <v>37</v>
      </c>
      <c r="B9" s="8">
        <v>41189</v>
      </c>
      <c r="C9" s="75" t="s">
        <v>73</v>
      </c>
      <c r="D9" s="18">
        <v>7</v>
      </c>
      <c r="E9" s="18">
        <v>2</v>
      </c>
      <c r="F9" s="14">
        <v>60</v>
      </c>
      <c r="H9" s="2">
        <f t="shared" si="0"/>
        <v>120</v>
      </c>
      <c r="I9" s="2">
        <f t="shared" si="1"/>
        <v>0</v>
      </c>
      <c r="J9" s="18">
        <v>4</v>
      </c>
      <c r="K9" s="14">
        <v>40</v>
      </c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120</v>
      </c>
      <c r="Q9" s="18">
        <f t="shared" si="6"/>
        <v>1</v>
      </c>
      <c r="R9" s="6">
        <f t="shared" si="7"/>
        <v>1</v>
      </c>
      <c r="S9" s="18">
        <v>2</v>
      </c>
      <c r="T9" s="2">
        <v>4</v>
      </c>
      <c r="U9" s="2">
        <v>2.4</v>
      </c>
      <c r="V9" s="18">
        <v>1</v>
      </c>
      <c r="W9" s="2">
        <v>2.4</v>
      </c>
      <c r="X9" s="46">
        <v>1</v>
      </c>
      <c r="Y9" s="41">
        <v>5</v>
      </c>
    </row>
    <row r="10" spans="1:42" x14ac:dyDescent="0.25">
      <c r="A10" s="75" t="s">
        <v>38</v>
      </c>
      <c r="B10" s="8">
        <v>41192</v>
      </c>
      <c r="C10" s="75" t="s">
        <v>96</v>
      </c>
      <c r="D10" s="18">
        <v>3</v>
      </c>
      <c r="E10" s="18">
        <v>7</v>
      </c>
      <c r="F10" s="14">
        <v>50</v>
      </c>
      <c r="H10" s="2">
        <f t="shared" si="0"/>
        <v>0</v>
      </c>
      <c r="I10" s="2">
        <f t="shared" si="1"/>
        <v>0</v>
      </c>
      <c r="J10" s="18">
        <v>2</v>
      </c>
      <c r="K10" s="14">
        <v>50</v>
      </c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0</v>
      </c>
      <c r="Q10" s="18">
        <f t="shared" si="6"/>
        <v>1</v>
      </c>
      <c r="R10" s="6">
        <f t="shared" si="7"/>
        <v>0</v>
      </c>
      <c r="S10" s="18">
        <v>1</v>
      </c>
      <c r="T10" s="2">
        <v>12.6</v>
      </c>
      <c r="U10" s="2">
        <v>5.8</v>
      </c>
      <c r="V10" s="18">
        <v>3</v>
      </c>
      <c r="W10" s="2">
        <v>5.4</v>
      </c>
      <c r="X10" s="46">
        <v>1</v>
      </c>
      <c r="Y10" s="41">
        <v>6</v>
      </c>
    </row>
    <row r="11" spans="1:42" x14ac:dyDescent="0.25">
      <c r="A11" s="75" t="s">
        <v>39</v>
      </c>
      <c r="B11" s="8">
        <v>41193</v>
      </c>
      <c r="C11" s="75" t="s">
        <v>86</v>
      </c>
      <c r="D11" s="18">
        <v>7</v>
      </c>
      <c r="E11" s="18">
        <v>3</v>
      </c>
      <c r="F11" s="14">
        <v>50</v>
      </c>
      <c r="G11" s="14">
        <v>50</v>
      </c>
      <c r="H11" s="2">
        <f t="shared" si="0"/>
        <v>310</v>
      </c>
      <c r="I11" s="2">
        <f t="shared" si="1"/>
        <v>100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410</v>
      </c>
      <c r="Q11" s="18">
        <f t="shared" si="6"/>
        <v>1</v>
      </c>
      <c r="R11" s="6">
        <f t="shared" si="7"/>
        <v>1</v>
      </c>
      <c r="S11" s="18">
        <v>3</v>
      </c>
      <c r="T11" s="2">
        <v>12.4</v>
      </c>
      <c r="U11" s="2">
        <v>4</v>
      </c>
      <c r="V11" s="18">
        <v>14</v>
      </c>
      <c r="W11" s="2">
        <v>2.4</v>
      </c>
      <c r="X11" s="46">
        <v>1</v>
      </c>
      <c r="Y11" s="41">
        <v>7</v>
      </c>
    </row>
    <row r="12" spans="1:42" x14ac:dyDescent="0.25">
      <c r="A12" s="75" t="s">
        <v>40</v>
      </c>
      <c r="B12" s="8">
        <v>41194</v>
      </c>
      <c r="C12" s="75" t="s">
        <v>96</v>
      </c>
      <c r="D12" s="18">
        <v>7</v>
      </c>
      <c r="E12" s="18">
        <v>1</v>
      </c>
      <c r="F12" s="14">
        <v>50</v>
      </c>
      <c r="H12" s="2">
        <f t="shared" si="0"/>
        <v>0</v>
      </c>
      <c r="I12" s="2">
        <f t="shared" si="1"/>
        <v>0</v>
      </c>
      <c r="J12" s="18">
        <v>4</v>
      </c>
      <c r="K12" s="14">
        <v>50</v>
      </c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5</v>
      </c>
      <c r="T12" s="2">
        <v>4.2</v>
      </c>
      <c r="U12" s="2">
        <v>2.8</v>
      </c>
      <c r="V12" s="18">
        <v>7</v>
      </c>
      <c r="W12" s="2">
        <v>4.2</v>
      </c>
      <c r="X12" s="46">
        <v>1</v>
      </c>
      <c r="Y12" s="41">
        <v>8</v>
      </c>
    </row>
    <row r="13" spans="1:42" x14ac:dyDescent="0.25">
      <c r="A13" s="75" t="s">
        <v>41</v>
      </c>
      <c r="B13" s="8">
        <v>41198</v>
      </c>
      <c r="C13" s="75" t="s">
        <v>71</v>
      </c>
      <c r="D13" s="18">
        <v>9</v>
      </c>
      <c r="E13" s="18">
        <v>6</v>
      </c>
      <c r="F13" s="14">
        <v>50</v>
      </c>
      <c r="H13" s="2">
        <f t="shared" si="0"/>
        <v>260</v>
      </c>
      <c r="I13" s="2">
        <f>IF(E13=S13,G13/2*MIN(U13,22),IF(E13=V13,G13/2*MIN(W13,22),0))*X13</f>
        <v>0</v>
      </c>
      <c r="J13" s="18">
        <v>1</v>
      </c>
      <c r="K13" s="14">
        <v>50</v>
      </c>
      <c r="M13" s="2">
        <f t="shared" si="2"/>
        <v>0</v>
      </c>
      <c r="N13" s="2">
        <f>IF(J13=S13,L13/2*MIN(U13,22),IF(J13=V13,L13/2*MIN(W13,22),0))*X13</f>
        <v>0</v>
      </c>
      <c r="O13" s="16">
        <f t="shared" si="4"/>
        <v>100</v>
      </c>
      <c r="P13" s="2">
        <f t="shared" si="5"/>
        <v>260</v>
      </c>
      <c r="Q13" s="18">
        <f t="shared" si="6"/>
        <v>1</v>
      </c>
      <c r="R13" s="6">
        <f t="shared" si="7"/>
        <v>1</v>
      </c>
      <c r="S13" s="18">
        <v>6</v>
      </c>
      <c r="T13" s="2">
        <v>10.4</v>
      </c>
      <c r="U13" s="2">
        <v>5.7</v>
      </c>
      <c r="V13" s="18">
        <v>5</v>
      </c>
      <c r="W13" s="2">
        <v>8.6999999999999993</v>
      </c>
      <c r="X13" s="46">
        <v>1</v>
      </c>
      <c r="Y13" s="41">
        <v>9</v>
      </c>
    </row>
    <row r="14" spans="1:42" x14ac:dyDescent="0.25">
      <c r="A14" s="75" t="s">
        <v>42</v>
      </c>
      <c r="B14" s="8">
        <v>41200</v>
      </c>
      <c r="C14" s="75" t="s">
        <v>101</v>
      </c>
      <c r="D14" s="18">
        <v>8</v>
      </c>
      <c r="E14" s="18">
        <v>4</v>
      </c>
      <c r="F14" s="14">
        <v>50</v>
      </c>
      <c r="H14" s="2">
        <f t="shared" si="0"/>
        <v>0</v>
      </c>
      <c r="I14" s="2">
        <f t="shared" si="1"/>
        <v>0</v>
      </c>
      <c r="J14" s="18">
        <v>7</v>
      </c>
      <c r="K14" s="14"/>
      <c r="L14" s="14">
        <v>50</v>
      </c>
      <c r="M14" s="2">
        <f t="shared" si="2"/>
        <v>0</v>
      </c>
      <c r="N14" s="2">
        <f t="shared" si="3"/>
        <v>110.00000000000001</v>
      </c>
      <c r="O14" s="16">
        <f t="shared" si="4"/>
        <v>100</v>
      </c>
      <c r="P14" s="2">
        <f t="shared" si="5"/>
        <v>110.00000000000001</v>
      </c>
      <c r="Q14" s="18">
        <f t="shared" si="6"/>
        <v>1</v>
      </c>
      <c r="R14" s="6">
        <f t="shared" si="7"/>
        <v>1</v>
      </c>
      <c r="S14" s="18">
        <v>7</v>
      </c>
      <c r="T14" s="2">
        <v>6.6</v>
      </c>
      <c r="U14" s="2">
        <v>4.4000000000000004</v>
      </c>
      <c r="V14" s="18">
        <v>1</v>
      </c>
      <c r="W14" s="2">
        <v>8.6</v>
      </c>
      <c r="X14" s="46">
        <v>1</v>
      </c>
      <c r="Y14" s="41">
        <v>10</v>
      </c>
    </row>
    <row r="15" spans="1:42" x14ac:dyDescent="0.25">
      <c r="A15" s="75" t="s">
        <v>43</v>
      </c>
      <c r="B15" s="8">
        <v>41202</v>
      </c>
      <c r="C15" s="75" t="s">
        <v>71</v>
      </c>
      <c r="D15" s="18">
        <v>7</v>
      </c>
      <c r="E15" s="18">
        <v>7</v>
      </c>
      <c r="F15" s="14">
        <v>40</v>
      </c>
      <c r="G15" s="14">
        <v>60</v>
      </c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100</v>
      </c>
      <c r="P15" s="2">
        <f t="shared" si="5"/>
        <v>0</v>
      </c>
      <c r="Q15" s="18">
        <f t="shared" si="6"/>
        <v>1</v>
      </c>
      <c r="R15" s="6">
        <f t="shared" si="7"/>
        <v>0</v>
      </c>
      <c r="S15" s="18">
        <v>2</v>
      </c>
      <c r="T15" s="2">
        <v>7</v>
      </c>
      <c r="U15" s="2">
        <v>4.2</v>
      </c>
      <c r="V15" s="18">
        <v>3</v>
      </c>
      <c r="W15" s="2">
        <v>6.2</v>
      </c>
      <c r="X15" s="46">
        <v>1</v>
      </c>
      <c r="Y15" s="41">
        <v>11</v>
      </c>
    </row>
    <row r="16" spans="1:42" x14ac:dyDescent="0.25">
      <c r="A16" s="75" t="s">
        <v>44</v>
      </c>
      <c r="B16" s="8">
        <v>41203</v>
      </c>
      <c r="C16" s="75" t="s">
        <v>100</v>
      </c>
      <c r="D16" s="18">
        <v>2</v>
      </c>
      <c r="E16" s="18">
        <v>5</v>
      </c>
      <c r="F16" s="14">
        <v>50</v>
      </c>
      <c r="H16" s="2">
        <f t="shared" si="0"/>
        <v>0</v>
      </c>
      <c r="I16" s="2">
        <f t="shared" si="1"/>
        <v>0</v>
      </c>
      <c r="J16" s="18">
        <v>7</v>
      </c>
      <c r="K16" s="14"/>
      <c r="L16" s="14">
        <v>50</v>
      </c>
      <c r="M16" s="2">
        <f t="shared" si="2"/>
        <v>0</v>
      </c>
      <c r="N16" s="2">
        <f t="shared" si="3"/>
        <v>0</v>
      </c>
      <c r="O16" s="16">
        <f t="shared" si="4"/>
        <v>100</v>
      </c>
      <c r="P16" s="2">
        <f t="shared" si="5"/>
        <v>0</v>
      </c>
      <c r="Q16" s="18">
        <f t="shared" si="6"/>
        <v>1</v>
      </c>
      <c r="R16" s="6">
        <f t="shared" si="7"/>
        <v>0</v>
      </c>
      <c r="S16" s="18">
        <v>8</v>
      </c>
      <c r="T16" s="2">
        <v>30.6</v>
      </c>
      <c r="U16" s="2">
        <v>12.2</v>
      </c>
      <c r="V16" s="18">
        <v>9</v>
      </c>
      <c r="W16" s="2">
        <v>4.4000000000000004</v>
      </c>
      <c r="X16" s="46">
        <v>1</v>
      </c>
      <c r="Y16" s="41">
        <v>12</v>
      </c>
    </row>
    <row r="17" spans="1:25" x14ac:dyDescent="0.25">
      <c r="A17" s="75" t="s">
        <v>45</v>
      </c>
      <c r="B17" s="8">
        <v>41204</v>
      </c>
      <c r="C17" s="75" t="s">
        <v>71</v>
      </c>
      <c r="D17" s="18">
        <v>1</v>
      </c>
      <c r="E17" s="18">
        <v>2</v>
      </c>
      <c r="F17" s="14">
        <v>50</v>
      </c>
      <c r="H17" s="2">
        <f t="shared" si="0"/>
        <v>0</v>
      </c>
      <c r="I17" s="2">
        <f t="shared" si="1"/>
        <v>0</v>
      </c>
      <c r="J17" s="18">
        <v>5</v>
      </c>
      <c r="K17" s="14">
        <v>25</v>
      </c>
      <c r="L17" s="14">
        <v>25</v>
      </c>
      <c r="M17" s="2">
        <f t="shared" si="2"/>
        <v>0</v>
      </c>
      <c r="N17" s="2">
        <f t="shared" si="3"/>
        <v>0</v>
      </c>
      <c r="O17" s="16">
        <f t="shared" si="4"/>
        <v>100</v>
      </c>
      <c r="P17" s="2">
        <f t="shared" si="5"/>
        <v>0</v>
      </c>
      <c r="Q17" s="18">
        <f t="shared" si="6"/>
        <v>1</v>
      </c>
      <c r="R17" s="6">
        <f t="shared" si="7"/>
        <v>0</v>
      </c>
      <c r="S17" s="18">
        <v>6</v>
      </c>
      <c r="T17" s="2">
        <v>9</v>
      </c>
      <c r="U17" s="2">
        <v>3.6</v>
      </c>
      <c r="V17" s="18">
        <v>2</v>
      </c>
      <c r="W17" s="2">
        <v>3.2</v>
      </c>
      <c r="X17" s="46">
        <v>1</v>
      </c>
      <c r="Y17" s="41">
        <v>13</v>
      </c>
    </row>
    <row r="18" spans="1:25" x14ac:dyDescent="0.25">
      <c r="A18" s="75" t="s">
        <v>46</v>
      </c>
      <c r="B18" s="8">
        <v>41205</v>
      </c>
      <c r="C18" s="75" t="s">
        <v>71</v>
      </c>
      <c r="D18" s="18">
        <v>2</v>
      </c>
      <c r="E18" s="18">
        <v>1</v>
      </c>
      <c r="F18" s="14">
        <v>100</v>
      </c>
      <c r="H18" s="2">
        <f t="shared" si="0"/>
        <v>215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100</v>
      </c>
      <c r="P18" s="2">
        <f t="shared" si="5"/>
        <v>215</v>
      </c>
      <c r="Q18" s="18">
        <f t="shared" si="6"/>
        <v>1</v>
      </c>
      <c r="R18" s="6">
        <f t="shared" si="7"/>
        <v>1</v>
      </c>
      <c r="S18" s="18">
        <v>1</v>
      </c>
      <c r="T18" s="2">
        <v>4.3</v>
      </c>
      <c r="U18" s="2">
        <v>3.3</v>
      </c>
      <c r="V18" s="18">
        <v>4</v>
      </c>
      <c r="W18" s="2">
        <v>8.6999999999999993</v>
      </c>
      <c r="X18" s="46">
        <v>1</v>
      </c>
      <c r="Y18" s="41">
        <v>14</v>
      </c>
    </row>
    <row r="19" spans="1:25" x14ac:dyDescent="0.25">
      <c r="A19" s="75" t="s">
        <v>47</v>
      </c>
      <c r="B19" s="8">
        <v>41207</v>
      </c>
      <c r="C19" s="75" t="s">
        <v>71</v>
      </c>
      <c r="D19" s="18">
        <v>1</v>
      </c>
      <c r="E19" s="18">
        <v>6</v>
      </c>
      <c r="F19" s="14">
        <v>50</v>
      </c>
      <c r="H19" s="2">
        <f t="shared" si="0"/>
        <v>0</v>
      </c>
      <c r="I19" s="2">
        <f t="shared" si="1"/>
        <v>0</v>
      </c>
      <c r="J19" s="18">
        <v>3</v>
      </c>
      <c r="K19" s="14">
        <v>25</v>
      </c>
      <c r="L19" s="14">
        <v>25</v>
      </c>
      <c r="M19" s="2">
        <f t="shared" si="2"/>
        <v>0</v>
      </c>
      <c r="N19" s="2">
        <f t="shared" si="3"/>
        <v>81.25</v>
      </c>
      <c r="O19" s="16">
        <f t="shared" si="4"/>
        <v>100</v>
      </c>
      <c r="P19" s="2">
        <f t="shared" si="5"/>
        <v>81.25</v>
      </c>
      <c r="Q19" s="18">
        <f t="shared" si="6"/>
        <v>1</v>
      </c>
      <c r="R19" s="6">
        <f t="shared" si="7"/>
        <v>0</v>
      </c>
      <c r="S19" s="18">
        <v>2</v>
      </c>
      <c r="T19" s="2">
        <v>5.8</v>
      </c>
      <c r="U19" s="2">
        <v>4</v>
      </c>
      <c r="V19" s="18">
        <v>3</v>
      </c>
      <c r="W19" s="2">
        <v>6.5</v>
      </c>
      <c r="X19" s="46">
        <v>1</v>
      </c>
      <c r="Y19" s="41">
        <v>15</v>
      </c>
    </row>
    <row r="20" spans="1:25" x14ac:dyDescent="0.25">
      <c r="A20" s="75" t="s">
        <v>48</v>
      </c>
      <c r="B20" s="8">
        <v>41208</v>
      </c>
      <c r="C20" s="75" t="s">
        <v>71</v>
      </c>
      <c r="D20" s="18">
        <v>9</v>
      </c>
      <c r="E20" s="18">
        <v>1</v>
      </c>
      <c r="F20" s="14">
        <v>25</v>
      </c>
      <c r="G20" s="14">
        <v>25</v>
      </c>
      <c r="H20" s="2">
        <f t="shared" si="0"/>
        <v>0</v>
      </c>
      <c r="I20" s="2">
        <f t="shared" si="1"/>
        <v>0</v>
      </c>
      <c r="J20" s="18">
        <v>4</v>
      </c>
      <c r="K20" s="14">
        <v>25</v>
      </c>
      <c r="L20" s="14">
        <v>25</v>
      </c>
      <c r="M20" s="2">
        <f t="shared" si="2"/>
        <v>0</v>
      </c>
      <c r="N20" s="2">
        <f t="shared" si="3"/>
        <v>0</v>
      </c>
      <c r="O20" s="16">
        <f t="shared" si="4"/>
        <v>100</v>
      </c>
      <c r="P20" s="2">
        <f t="shared" si="5"/>
        <v>0</v>
      </c>
      <c r="Q20" s="18">
        <f t="shared" si="6"/>
        <v>1</v>
      </c>
      <c r="R20" s="6">
        <f t="shared" si="7"/>
        <v>0</v>
      </c>
      <c r="S20" s="18">
        <v>7</v>
      </c>
      <c r="T20" s="2">
        <v>13.8</v>
      </c>
      <c r="U20" s="2">
        <v>5.9</v>
      </c>
      <c r="V20" s="18">
        <v>6</v>
      </c>
      <c r="W20" s="2">
        <v>4.7</v>
      </c>
      <c r="X20" s="46">
        <v>1</v>
      </c>
      <c r="Y20" s="41">
        <v>16</v>
      </c>
    </row>
    <row r="21" spans="1:25" x14ac:dyDescent="0.25">
      <c r="A21" s="75" t="s">
        <v>49</v>
      </c>
      <c r="B21" s="8">
        <v>41209</v>
      </c>
      <c r="C21" s="75" t="s">
        <v>71</v>
      </c>
      <c r="D21" s="18">
        <v>9</v>
      </c>
      <c r="E21" s="18">
        <v>7</v>
      </c>
      <c r="F21" s="14">
        <v>25</v>
      </c>
      <c r="G21" s="14">
        <v>25</v>
      </c>
      <c r="H21" s="2">
        <f t="shared" si="0"/>
        <v>114.99999999999999</v>
      </c>
      <c r="I21" s="2">
        <f t="shared" si="1"/>
        <v>63.749999999999993</v>
      </c>
      <c r="J21" s="18">
        <v>8</v>
      </c>
      <c r="K21" s="14"/>
      <c r="L21" s="14">
        <v>50</v>
      </c>
      <c r="M21" s="2">
        <f t="shared" si="2"/>
        <v>0</v>
      </c>
      <c r="N21" s="2">
        <f t="shared" si="3"/>
        <v>160</v>
      </c>
      <c r="O21" s="16">
        <f t="shared" si="4"/>
        <v>100</v>
      </c>
      <c r="P21" s="2">
        <f t="shared" si="5"/>
        <v>338.75</v>
      </c>
      <c r="Q21" s="18">
        <f t="shared" si="6"/>
        <v>1</v>
      </c>
      <c r="R21" s="6">
        <f t="shared" si="7"/>
        <v>1</v>
      </c>
      <c r="S21" s="18">
        <v>7</v>
      </c>
      <c r="T21" s="2">
        <v>9.1999999999999993</v>
      </c>
      <c r="U21" s="2">
        <v>5.0999999999999996</v>
      </c>
      <c r="V21" s="18">
        <v>8</v>
      </c>
      <c r="W21" s="2">
        <v>6.4</v>
      </c>
      <c r="X21" s="46">
        <v>1</v>
      </c>
      <c r="Y21" s="41">
        <v>17</v>
      </c>
    </row>
    <row r="22" spans="1:25" x14ac:dyDescent="0.25">
      <c r="A22" s="75" t="s">
        <v>50</v>
      </c>
      <c r="B22" s="8">
        <v>41211</v>
      </c>
      <c r="C22" s="75" t="s">
        <v>71</v>
      </c>
      <c r="D22" s="18">
        <v>4</v>
      </c>
      <c r="E22" s="18">
        <v>4</v>
      </c>
      <c r="F22" s="14">
        <v>40</v>
      </c>
      <c r="G22" s="14">
        <v>60</v>
      </c>
      <c r="H22" s="2">
        <f t="shared" si="0"/>
        <v>110</v>
      </c>
      <c r="I22" s="2">
        <f t="shared" si="1"/>
        <v>105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100</v>
      </c>
      <c r="P22" s="2">
        <f t="shared" si="5"/>
        <v>215</v>
      </c>
      <c r="Q22" s="18">
        <f t="shared" si="6"/>
        <v>1</v>
      </c>
      <c r="R22" s="6">
        <f t="shared" si="7"/>
        <v>1</v>
      </c>
      <c r="S22" s="18">
        <v>4</v>
      </c>
      <c r="T22" s="2">
        <v>5.5</v>
      </c>
      <c r="U22" s="2">
        <v>3.5</v>
      </c>
      <c r="V22" s="18">
        <v>3</v>
      </c>
      <c r="W22" s="2">
        <v>8.1</v>
      </c>
      <c r="X22" s="46">
        <v>1</v>
      </c>
      <c r="Y22" s="41">
        <v>18</v>
      </c>
    </row>
    <row r="23" spans="1:25" x14ac:dyDescent="0.25">
      <c r="A23" s="75" t="s">
        <v>51</v>
      </c>
      <c r="B23" s="8">
        <v>41213</v>
      </c>
      <c r="C23" s="75" t="s">
        <v>114</v>
      </c>
      <c r="D23" s="18">
        <v>1</v>
      </c>
      <c r="E23" s="18">
        <v>5</v>
      </c>
      <c r="F23" s="14">
        <v>25</v>
      </c>
      <c r="G23" s="14">
        <v>25</v>
      </c>
      <c r="H23" s="2">
        <f t="shared" si="0"/>
        <v>0</v>
      </c>
      <c r="I23" s="2">
        <f t="shared" si="1"/>
        <v>0</v>
      </c>
      <c r="J23" s="18">
        <v>6</v>
      </c>
      <c r="K23" s="14"/>
      <c r="L23" s="14">
        <v>50</v>
      </c>
      <c r="M23" s="2">
        <f t="shared" si="2"/>
        <v>0</v>
      </c>
      <c r="N23" s="2">
        <f t="shared" si="3"/>
        <v>330</v>
      </c>
      <c r="O23" s="16">
        <f t="shared" si="4"/>
        <v>100</v>
      </c>
      <c r="P23" s="2">
        <f t="shared" si="5"/>
        <v>330</v>
      </c>
      <c r="Q23" s="18">
        <f t="shared" si="6"/>
        <v>1</v>
      </c>
      <c r="R23" s="6">
        <f t="shared" si="7"/>
        <v>1</v>
      </c>
      <c r="S23" s="18">
        <v>2</v>
      </c>
      <c r="T23" s="2">
        <v>55.6</v>
      </c>
      <c r="U23" s="2">
        <v>20.399999999999999</v>
      </c>
      <c r="V23" s="18">
        <v>6</v>
      </c>
      <c r="W23" s="2">
        <v>13.2</v>
      </c>
      <c r="X23" s="46">
        <v>1</v>
      </c>
      <c r="Y23" s="41">
        <v>16</v>
      </c>
    </row>
    <row r="24" spans="1:25" x14ac:dyDescent="0.25">
      <c r="A24" s="75" t="s">
        <v>52</v>
      </c>
      <c r="B24" s="8">
        <v>41213</v>
      </c>
      <c r="C24" s="75" t="s">
        <v>114</v>
      </c>
      <c r="D24" s="18">
        <v>3</v>
      </c>
      <c r="E24" s="18">
        <v>5</v>
      </c>
      <c r="F24" s="14">
        <v>25</v>
      </c>
      <c r="G24" s="14">
        <v>25</v>
      </c>
      <c r="H24" s="2">
        <f t="shared" si="0"/>
        <v>0</v>
      </c>
      <c r="I24" s="2">
        <f t="shared" si="1"/>
        <v>0</v>
      </c>
      <c r="J24" s="18">
        <v>8</v>
      </c>
      <c r="K24" s="14"/>
      <c r="L24" s="14">
        <v>50</v>
      </c>
      <c r="M24" s="2">
        <f t="shared" si="2"/>
        <v>0</v>
      </c>
      <c r="N24" s="2">
        <f t="shared" si="3"/>
        <v>215</v>
      </c>
      <c r="O24" s="16">
        <f t="shared" si="4"/>
        <v>100</v>
      </c>
      <c r="P24" s="2">
        <f t="shared" si="5"/>
        <v>215</v>
      </c>
      <c r="Q24" s="18">
        <f t="shared" si="6"/>
        <v>1</v>
      </c>
      <c r="R24" s="6">
        <f t="shared" si="7"/>
        <v>1</v>
      </c>
      <c r="S24" s="18">
        <v>9</v>
      </c>
      <c r="T24" s="2">
        <v>21.8</v>
      </c>
      <c r="U24" s="2">
        <v>12.4</v>
      </c>
      <c r="V24" s="18">
        <v>8</v>
      </c>
      <c r="W24" s="2">
        <v>8.6</v>
      </c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910</v>
      </c>
      <c r="G26" s="14">
        <f>SUM(G5:G25)</f>
        <v>420</v>
      </c>
      <c r="H26" s="14">
        <f>SUM(H5:H25)</f>
        <v>1382</v>
      </c>
      <c r="I26" s="14">
        <f>SUM(I5:I25)</f>
        <v>268.75</v>
      </c>
      <c r="K26" s="2">
        <f t="shared" ref="K26:R26" si="8">SUM(K5:K25)</f>
        <v>345</v>
      </c>
      <c r="L26" s="14">
        <f t="shared" si="8"/>
        <v>325</v>
      </c>
      <c r="M26" s="14">
        <f t="shared" si="8"/>
        <v>178</v>
      </c>
      <c r="N26" s="14">
        <f t="shared" si="8"/>
        <v>896.25</v>
      </c>
      <c r="O26" s="16">
        <f t="shared" si="8"/>
        <v>2000</v>
      </c>
      <c r="P26" s="2">
        <f t="shared" si="8"/>
        <v>2725</v>
      </c>
      <c r="Q26" s="18">
        <f t="shared" si="8"/>
        <v>20</v>
      </c>
      <c r="R26" s="18">
        <f t="shared" si="8"/>
        <v>11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2725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1255</v>
      </c>
      <c r="L29" s="14">
        <f>G26+L26</f>
        <v>745</v>
      </c>
      <c r="M29" s="14">
        <f>O26</f>
        <v>2000</v>
      </c>
      <c r="O29" s="20" t="s">
        <v>21</v>
      </c>
      <c r="P29" s="22">
        <f>IF(R26=0,0,R26/Q26)</f>
        <v>0.55000000000000004</v>
      </c>
      <c r="S29" s="18"/>
      <c r="V29" s="18"/>
    </row>
    <row r="30" spans="1:25" x14ac:dyDescent="0.25">
      <c r="I30" s="51" t="s">
        <v>28</v>
      </c>
      <c r="J30" s="52"/>
      <c r="K30" s="53">
        <f>H26+M26</f>
        <v>1560</v>
      </c>
      <c r="L30" s="53">
        <f>I26+N26</f>
        <v>1165</v>
      </c>
      <c r="M30" s="53">
        <f>P26</f>
        <v>2725</v>
      </c>
      <c r="O30" s="20" t="s">
        <v>64</v>
      </c>
      <c r="P30" s="21">
        <f>IF(Q26&lt;8,0,MAX(0,P29-0.5)*P28)</f>
        <v>136.25000000000011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305</v>
      </c>
      <c r="L31" s="14">
        <f>L30-L29</f>
        <v>420</v>
      </c>
      <c r="M31" s="14">
        <f>M30-M29</f>
        <v>725</v>
      </c>
      <c r="S31" s="18"/>
      <c r="V31" s="18"/>
    </row>
    <row r="32" spans="1:25" x14ac:dyDescent="0.25">
      <c r="I32" s="73" t="s">
        <v>57</v>
      </c>
      <c r="J32" s="54"/>
      <c r="K32" s="55">
        <f>K31/MAX(1,K29)</f>
        <v>0.24302788844621515</v>
      </c>
      <c r="L32" s="55">
        <f>L31/MAX(1,L29)</f>
        <v>0.56375838926174493</v>
      </c>
      <c r="M32" s="55">
        <f>M31/MAX(1,M29)</f>
        <v>0.36249999999999999</v>
      </c>
      <c r="O32" s="20" t="s">
        <v>63</v>
      </c>
      <c r="P32" s="12">
        <f>P28+P30</f>
        <v>2861.25</v>
      </c>
      <c r="S32" s="18"/>
      <c r="V32" s="18"/>
    </row>
    <row r="33" spans="2:25" x14ac:dyDescent="0.25">
      <c r="B33" s="8"/>
      <c r="C33" s="75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75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75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75"/>
      <c r="T85" s="2"/>
      <c r="U85" s="2"/>
      <c r="V85" s="18"/>
    </row>
    <row r="86" spans="19:22" s="65" customFormat="1" x14ac:dyDescent="0.25">
      <c r="S86" s="75"/>
      <c r="T86" s="2"/>
      <c r="U86" s="2"/>
      <c r="V86" s="18"/>
    </row>
    <row r="87" spans="19:22" s="65" customFormat="1" x14ac:dyDescent="0.25">
      <c r="S87" s="75"/>
      <c r="T87" s="2"/>
      <c r="U87" s="2"/>
      <c r="V87" s="18"/>
    </row>
    <row r="88" spans="19:22" s="65" customFormat="1" x14ac:dyDescent="0.25">
      <c r="S88" s="75"/>
      <c r="T88" s="2"/>
      <c r="U88" s="2"/>
      <c r="V88" s="18"/>
    </row>
    <row r="89" spans="19:22" s="65" customFormat="1" x14ac:dyDescent="0.25">
      <c r="S89" s="75"/>
      <c r="T89" s="2"/>
      <c r="U89" s="2"/>
      <c r="V89" s="18"/>
    </row>
    <row r="90" spans="19:22" s="65" customFormat="1" x14ac:dyDescent="0.25">
      <c r="S90" s="75"/>
      <c r="T90" s="2"/>
      <c r="U90" s="2"/>
      <c r="V90" s="18"/>
    </row>
    <row r="91" spans="19:22" s="65" customFormat="1" x14ac:dyDescent="0.25">
      <c r="S91" s="75"/>
      <c r="T91" s="2"/>
      <c r="U91" s="2"/>
      <c r="V91" s="18"/>
    </row>
    <row r="92" spans="19:22" s="65" customFormat="1" x14ac:dyDescent="0.25">
      <c r="S92" s="75"/>
      <c r="T92" s="2"/>
      <c r="U92" s="2"/>
      <c r="V92" s="18"/>
    </row>
    <row r="93" spans="19:22" s="65" customFormat="1" x14ac:dyDescent="0.25">
      <c r="S93" s="75"/>
      <c r="T93" s="2"/>
      <c r="U93" s="2"/>
      <c r="V93" s="18"/>
    </row>
    <row r="94" spans="19:22" s="65" customFormat="1" x14ac:dyDescent="0.25">
      <c r="S94" s="75"/>
      <c r="T94" s="2"/>
      <c r="U94" s="2"/>
      <c r="V94" s="18"/>
    </row>
    <row r="95" spans="19:22" s="65" customFormat="1" x14ac:dyDescent="0.25">
      <c r="S95" s="75"/>
      <c r="T95" s="2"/>
      <c r="U95" s="2"/>
      <c r="V95" s="18"/>
    </row>
    <row r="96" spans="19:22" s="65" customFormat="1" x14ac:dyDescent="0.25">
      <c r="S96" s="75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3" priority="3" operator="lessThan">
      <formula>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H1" workbookViewId="0">
      <selection activeCell="W25" sqref="W25"/>
    </sheetView>
  </sheetViews>
  <sheetFormatPr defaultRowHeight="15" x14ac:dyDescent="0.25"/>
  <cols>
    <col min="1" max="1" width="7.7109375" style="87" customWidth="1"/>
    <col min="2" max="2" width="11.140625" style="65" customWidth="1"/>
    <col min="3" max="3" width="7.42578125" style="65" customWidth="1"/>
    <col min="4" max="4" width="7.140625" style="65" customWidth="1"/>
    <col min="5" max="5" width="8" style="87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7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87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77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86" t="s">
        <v>12</v>
      </c>
      <c r="S3" s="128" t="s">
        <v>8</v>
      </c>
      <c r="T3" s="129"/>
      <c r="U3" s="130"/>
      <c r="V3" s="128" t="s">
        <v>25</v>
      </c>
      <c r="W3" s="130"/>
      <c r="X3" s="86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86" t="s">
        <v>29</v>
      </c>
      <c r="S4" s="10" t="s">
        <v>14</v>
      </c>
      <c r="T4" s="12" t="s">
        <v>6</v>
      </c>
      <c r="U4" s="12" t="s">
        <v>7</v>
      </c>
      <c r="V4" s="88" t="s">
        <v>14</v>
      </c>
      <c r="W4" s="12" t="s">
        <v>7</v>
      </c>
      <c r="X4" s="86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87" t="s">
        <v>9</v>
      </c>
      <c r="B5" s="8">
        <v>41185</v>
      </c>
      <c r="C5" s="87" t="s">
        <v>78</v>
      </c>
      <c r="D5" s="18">
        <v>4</v>
      </c>
      <c r="E5" s="18">
        <v>2</v>
      </c>
      <c r="F5" s="14">
        <v>40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>
        <v>3</v>
      </c>
      <c r="K5" s="14">
        <v>60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4</v>
      </c>
      <c r="T5" s="2">
        <v>6.6</v>
      </c>
      <c r="U5" s="2">
        <v>4</v>
      </c>
      <c r="V5" s="18">
        <v>8</v>
      </c>
      <c r="W5" s="2">
        <v>3.8</v>
      </c>
      <c r="X5" s="46">
        <v>1</v>
      </c>
      <c r="Y5" s="41"/>
    </row>
    <row r="6" spans="1:42" x14ac:dyDescent="0.25">
      <c r="A6" s="87" t="s">
        <v>34</v>
      </c>
      <c r="B6" s="8">
        <v>41185</v>
      </c>
      <c r="C6" s="87" t="s">
        <v>78</v>
      </c>
      <c r="D6" s="18">
        <v>7</v>
      </c>
      <c r="E6" s="18">
        <v>8</v>
      </c>
      <c r="F6" s="14">
        <v>50</v>
      </c>
      <c r="H6" s="2">
        <f t="shared" si="0"/>
        <v>0</v>
      </c>
      <c r="I6" s="2">
        <f t="shared" si="1"/>
        <v>0</v>
      </c>
      <c r="J6" s="18">
        <v>9</v>
      </c>
      <c r="K6" s="14">
        <v>50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0</v>
      </c>
      <c r="Q6" s="18">
        <f t="shared" si="6"/>
        <v>1</v>
      </c>
      <c r="R6" s="6">
        <f t="shared" si="7"/>
        <v>0</v>
      </c>
      <c r="S6" s="18">
        <v>3</v>
      </c>
      <c r="T6" s="2">
        <v>18.8</v>
      </c>
      <c r="U6" s="2">
        <v>4.8</v>
      </c>
      <c r="V6" s="18">
        <v>9</v>
      </c>
      <c r="W6" s="2">
        <v>3.6</v>
      </c>
      <c r="X6" s="46">
        <v>1</v>
      </c>
      <c r="Y6" s="41"/>
    </row>
    <row r="7" spans="1:42" x14ac:dyDescent="0.25">
      <c r="A7" s="87" t="s">
        <v>35</v>
      </c>
      <c r="B7" s="8">
        <v>41186</v>
      </c>
      <c r="C7" s="87" t="s">
        <v>78</v>
      </c>
      <c r="D7" s="18">
        <v>6</v>
      </c>
      <c r="E7" s="18">
        <v>3</v>
      </c>
      <c r="F7" s="14">
        <v>50</v>
      </c>
      <c r="H7" s="2">
        <f t="shared" si="0"/>
        <v>0</v>
      </c>
      <c r="I7" s="2">
        <f t="shared" si="1"/>
        <v>0</v>
      </c>
      <c r="J7" s="18">
        <v>8</v>
      </c>
      <c r="K7" s="14">
        <v>50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0</v>
      </c>
      <c r="Q7" s="18">
        <f t="shared" si="6"/>
        <v>1</v>
      </c>
      <c r="R7" s="6">
        <f t="shared" si="7"/>
        <v>0</v>
      </c>
      <c r="S7" s="18">
        <v>4</v>
      </c>
      <c r="T7" s="2">
        <v>8.1999999999999993</v>
      </c>
      <c r="U7" s="2">
        <v>4.2</v>
      </c>
      <c r="V7" s="18">
        <v>3</v>
      </c>
      <c r="W7" s="2">
        <v>18.600000000000001</v>
      </c>
      <c r="X7" s="46">
        <v>1</v>
      </c>
      <c r="Y7" s="41"/>
    </row>
    <row r="8" spans="1:42" x14ac:dyDescent="0.25">
      <c r="A8" s="87" t="s">
        <v>36</v>
      </c>
      <c r="B8" s="8">
        <v>41187</v>
      </c>
      <c r="C8" s="87" t="s">
        <v>90</v>
      </c>
      <c r="D8" s="18">
        <v>6</v>
      </c>
      <c r="E8" s="18">
        <v>2</v>
      </c>
      <c r="F8" s="14">
        <v>40</v>
      </c>
      <c r="H8" s="2">
        <f t="shared" si="0"/>
        <v>0</v>
      </c>
      <c r="I8" s="2">
        <f t="shared" si="1"/>
        <v>0</v>
      </c>
      <c r="J8" s="18">
        <v>5</v>
      </c>
      <c r="K8" s="14">
        <v>60</v>
      </c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0</v>
      </c>
      <c r="Q8" s="18">
        <f t="shared" si="6"/>
        <v>1</v>
      </c>
      <c r="R8" s="6">
        <f t="shared" si="7"/>
        <v>0</v>
      </c>
      <c r="S8" s="18">
        <v>10</v>
      </c>
      <c r="T8" s="2">
        <v>11.8</v>
      </c>
      <c r="U8" s="2">
        <v>7.2</v>
      </c>
      <c r="V8" s="18">
        <v>3</v>
      </c>
      <c r="W8" s="2">
        <v>16.399999999999999</v>
      </c>
      <c r="X8" s="46">
        <v>1</v>
      </c>
      <c r="Y8" s="41"/>
    </row>
    <row r="9" spans="1:42" x14ac:dyDescent="0.25">
      <c r="A9" s="87" t="s">
        <v>37</v>
      </c>
      <c r="B9" s="8">
        <v>41188</v>
      </c>
      <c r="C9" s="87" t="s">
        <v>96</v>
      </c>
      <c r="D9" s="18">
        <v>1</v>
      </c>
      <c r="E9" s="18">
        <v>3</v>
      </c>
      <c r="F9" s="14">
        <v>40</v>
      </c>
      <c r="H9" s="2">
        <f t="shared" si="0"/>
        <v>0</v>
      </c>
      <c r="I9" s="2">
        <f t="shared" si="1"/>
        <v>0</v>
      </c>
      <c r="J9" s="18">
        <v>4</v>
      </c>
      <c r="K9" s="14">
        <v>60</v>
      </c>
      <c r="M9" s="2">
        <f t="shared" si="2"/>
        <v>162</v>
      </c>
      <c r="N9" s="2">
        <f t="shared" si="3"/>
        <v>0</v>
      </c>
      <c r="O9" s="16">
        <f t="shared" si="4"/>
        <v>100</v>
      </c>
      <c r="P9" s="2">
        <f t="shared" si="5"/>
        <v>162</v>
      </c>
      <c r="Q9" s="18">
        <f t="shared" si="6"/>
        <v>1</v>
      </c>
      <c r="R9" s="6">
        <f t="shared" si="7"/>
        <v>1</v>
      </c>
      <c r="S9" s="18">
        <v>4</v>
      </c>
      <c r="T9" s="2">
        <v>5.4</v>
      </c>
      <c r="U9" s="2">
        <v>2.8</v>
      </c>
      <c r="V9" s="18">
        <v>1</v>
      </c>
      <c r="W9" s="2">
        <v>9.1999999999999993</v>
      </c>
      <c r="X9" s="46">
        <v>1</v>
      </c>
      <c r="Y9" s="41"/>
    </row>
    <row r="10" spans="1:42" x14ac:dyDescent="0.25">
      <c r="A10" s="87" t="s">
        <v>38</v>
      </c>
      <c r="B10" s="8">
        <v>41188</v>
      </c>
      <c r="C10" s="87" t="s">
        <v>96</v>
      </c>
      <c r="D10" s="18">
        <v>9</v>
      </c>
      <c r="E10" s="18">
        <v>9</v>
      </c>
      <c r="F10" s="14">
        <v>80</v>
      </c>
      <c r="H10" s="2">
        <f t="shared" si="0"/>
        <v>160</v>
      </c>
      <c r="I10" s="2">
        <f t="shared" si="1"/>
        <v>0</v>
      </c>
      <c r="J10" s="18">
        <v>7</v>
      </c>
      <c r="K10" s="14">
        <v>20</v>
      </c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160</v>
      </c>
      <c r="Q10" s="18">
        <f t="shared" si="6"/>
        <v>1</v>
      </c>
      <c r="R10" s="6">
        <f t="shared" si="7"/>
        <v>1</v>
      </c>
      <c r="S10" s="18">
        <v>9</v>
      </c>
      <c r="T10" s="2">
        <v>4</v>
      </c>
      <c r="U10" s="2">
        <v>3.2</v>
      </c>
      <c r="V10" s="18">
        <v>10</v>
      </c>
      <c r="W10" s="2">
        <v>17.600000000000001</v>
      </c>
      <c r="X10" s="46">
        <v>1</v>
      </c>
      <c r="Y10" s="41"/>
    </row>
    <row r="11" spans="1:42" x14ac:dyDescent="0.25">
      <c r="A11" s="87" t="s">
        <v>39</v>
      </c>
      <c r="B11" s="8">
        <v>41189</v>
      </c>
      <c r="C11" s="87" t="s">
        <v>89</v>
      </c>
      <c r="D11" s="18">
        <v>8</v>
      </c>
      <c r="E11" s="18">
        <v>7</v>
      </c>
      <c r="F11" s="14">
        <v>40</v>
      </c>
      <c r="H11" s="2">
        <f t="shared" si="0"/>
        <v>0</v>
      </c>
      <c r="I11" s="2">
        <f t="shared" si="1"/>
        <v>0</v>
      </c>
      <c r="J11" s="18">
        <v>9</v>
      </c>
      <c r="K11" s="14">
        <v>60</v>
      </c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0</v>
      </c>
      <c r="Q11" s="18">
        <f t="shared" si="6"/>
        <v>1</v>
      </c>
      <c r="R11" s="6">
        <f t="shared" si="7"/>
        <v>0</v>
      </c>
      <c r="S11" s="18">
        <v>3</v>
      </c>
      <c r="T11" s="2">
        <v>7.4</v>
      </c>
      <c r="U11" s="2">
        <v>4</v>
      </c>
      <c r="V11" s="18">
        <v>9</v>
      </c>
      <c r="W11" s="2">
        <v>3.8</v>
      </c>
      <c r="X11" s="46">
        <v>1</v>
      </c>
      <c r="Y11" s="41"/>
    </row>
    <row r="12" spans="1:42" x14ac:dyDescent="0.25">
      <c r="A12" s="87" t="s">
        <v>40</v>
      </c>
      <c r="B12" s="8">
        <v>41192</v>
      </c>
      <c r="C12" s="87" t="s">
        <v>101</v>
      </c>
      <c r="D12" s="18">
        <v>7</v>
      </c>
      <c r="E12" s="18">
        <v>2</v>
      </c>
      <c r="F12" s="14">
        <v>60</v>
      </c>
      <c r="H12" s="2">
        <f t="shared" si="0"/>
        <v>0</v>
      </c>
      <c r="I12" s="2">
        <f t="shared" si="1"/>
        <v>0</v>
      </c>
      <c r="J12" s="18">
        <v>4</v>
      </c>
      <c r="K12" s="14">
        <v>40</v>
      </c>
      <c r="M12" s="2">
        <f t="shared" si="2"/>
        <v>320</v>
      </c>
      <c r="N12" s="2">
        <f t="shared" si="3"/>
        <v>0</v>
      </c>
      <c r="O12" s="16">
        <f t="shared" si="4"/>
        <v>100</v>
      </c>
      <c r="P12" s="2">
        <f t="shared" si="5"/>
        <v>320</v>
      </c>
      <c r="Q12" s="18">
        <f t="shared" si="6"/>
        <v>1</v>
      </c>
      <c r="R12" s="6">
        <f t="shared" si="7"/>
        <v>1</v>
      </c>
      <c r="S12" s="18">
        <v>4</v>
      </c>
      <c r="T12" s="2">
        <v>16</v>
      </c>
      <c r="U12" s="2">
        <v>5.8</v>
      </c>
      <c r="V12" s="18">
        <v>2</v>
      </c>
      <c r="W12" s="2">
        <v>2.8</v>
      </c>
      <c r="X12" s="46">
        <v>1</v>
      </c>
      <c r="Y12" s="41"/>
    </row>
    <row r="13" spans="1:42" x14ac:dyDescent="0.25">
      <c r="A13" s="87" t="s">
        <v>41</v>
      </c>
      <c r="B13" s="8">
        <v>41192</v>
      </c>
      <c r="C13" s="87" t="s">
        <v>101</v>
      </c>
      <c r="D13" s="18">
        <v>10</v>
      </c>
      <c r="E13" s="18">
        <v>2</v>
      </c>
      <c r="F13" s="14">
        <v>50</v>
      </c>
      <c r="H13" s="2">
        <f t="shared" si="0"/>
        <v>480</v>
      </c>
      <c r="I13" s="2">
        <f t="shared" si="1"/>
        <v>0</v>
      </c>
      <c r="J13" s="18">
        <v>1</v>
      </c>
      <c r="K13" s="14">
        <v>20</v>
      </c>
      <c r="L13" s="14">
        <v>30</v>
      </c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480</v>
      </c>
      <c r="Q13" s="18">
        <f t="shared" si="6"/>
        <v>1</v>
      </c>
      <c r="R13" s="6">
        <f t="shared" si="7"/>
        <v>1</v>
      </c>
      <c r="S13" s="18">
        <v>2</v>
      </c>
      <c r="T13" s="2">
        <v>19.2</v>
      </c>
      <c r="U13" s="2">
        <v>7</v>
      </c>
      <c r="V13" s="18">
        <v>4</v>
      </c>
      <c r="W13" s="2">
        <v>3.4</v>
      </c>
      <c r="X13" s="46">
        <v>1</v>
      </c>
      <c r="Y13" s="41"/>
    </row>
    <row r="14" spans="1:42" x14ac:dyDescent="0.25">
      <c r="A14" s="87" t="s">
        <v>42</v>
      </c>
      <c r="B14" s="8">
        <v>41199</v>
      </c>
      <c r="C14" s="87" t="s">
        <v>78</v>
      </c>
      <c r="D14" s="18">
        <v>3</v>
      </c>
      <c r="E14" s="18">
        <v>10</v>
      </c>
      <c r="F14" s="14">
        <v>60</v>
      </c>
      <c r="H14" s="2">
        <f t="shared" si="0"/>
        <v>0</v>
      </c>
      <c r="I14" s="2">
        <f t="shared" si="1"/>
        <v>0</v>
      </c>
      <c r="J14" s="18">
        <v>4</v>
      </c>
      <c r="K14" s="14">
        <v>40</v>
      </c>
      <c r="M14" s="2">
        <f t="shared" si="2"/>
        <v>0</v>
      </c>
      <c r="N14" s="2">
        <f t="shared" si="3"/>
        <v>0</v>
      </c>
      <c r="O14" s="16">
        <f t="shared" si="4"/>
        <v>100</v>
      </c>
      <c r="P14" s="2">
        <f t="shared" si="5"/>
        <v>0</v>
      </c>
      <c r="Q14" s="18">
        <f t="shared" si="6"/>
        <v>1</v>
      </c>
      <c r="R14" s="6">
        <f t="shared" si="7"/>
        <v>0</v>
      </c>
      <c r="S14" s="18">
        <v>2</v>
      </c>
      <c r="T14" s="2">
        <v>11.8</v>
      </c>
      <c r="U14" s="2">
        <v>5.8</v>
      </c>
      <c r="V14" s="18">
        <v>8</v>
      </c>
      <c r="W14" s="2">
        <v>4.8</v>
      </c>
      <c r="X14" s="46">
        <v>1</v>
      </c>
      <c r="Y14" s="41"/>
    </row>
    <row r="15" spans="1:42" x14ac:dyDescent="0.25">
      <c r="A15" s="87" t="s">
        <v>43</v>
      </c>
      <c r="B15" s="8">
        <v>41199</v>
      </c>
      <c r="C15" s="87" t="s">
        <v>115</v>
      </c>
      <c r="D15" s="18">
        <v>7</v>
      </c>
      <c r="E15" s="18">
        <v>2</v>
      </c>
      <c r="F15" s="14">
        <v>40</v>
      </c>
      <c r="H15" s="2">
        <f t="shared" si="0"/>
        <v>0</v>
      </c>
      <c r="I15" s="2">
        <f t="shared" si="1"/>
        <v>0</v>
      </c>
      <c r="J15" s="18">
        <v>4</v>
      </c>
      <c r="K15" s="14">
        <v>60</v>
      </c>
      <c r="M15" s="2">
        <f t="shared" si="2"/>
        <v>0</v>
      </c>
      <c r="N15" s="2">
        <f t="shared" si="3"/>
        <v>0</v>
      </c>
      <c r="O15" s="16">
        <f t="shared" si="4"/>
        <v>100</v>
      </c>
      <c r="P15" s="2">
        <f t="shared" si="5"/>
        <v>0</v>
      </c>
      <c r="Q15" s="18">
        <f t="shared" si="6"/>
        <v>1</v>
      </c>
      <c r="R15" s="6">
        <f t="shared" si="7"/>
        <v>0</v>
      </c>
      <c r="S15" s="18">
        <v>6</v>
      </c>
      <c r="T15" s="2">
        <v>4.5999999999999996</v>
      </c>
      <c r="U15" s="2">
        <v>3.6</v>
      </c>
      <c r="V15" s="18">
        <v>1</v>
      </c>
      <c r="W15" s="2">
        <v>12</v>
      </c>
      <c r="X15" s="46">
        <v>1</v>
      </c>
      <c r="Y15" s="41"/>
    </row>
    <row r="16" spans="1:42" x14ac:dyDescent="0.25">
      <c r="A16" s="87" t="s">
        <v>44</v>
      </c>
      <c r="B16" s="8">
        <v>41201</v>
      </c>
      <c r="C16" s="87" t="s">
        <v>78</v>
      </c>
      <c r="D16" s="18">
        <v>2</v>
      </c>
      <c r="E16" s="18">
        <v>7</v>
      </c>
      <c r="F16" s="14">
        <v>60</v>
      </c>
      <c r="H16" s="2">
        <f t="shared" si="0"/>
        <v>0</v>
      </c>
      <c r="I16" s="2">
        <f t="shared" si="1"/>
        <v>0</v>
      </c>
      <c r="J16" s="18">
        <v>5</v>
      </c>
      <c r="K16" s="14">
        <v>40</v>
      </c>
      <c r="M16" s="2">
        <f t="shared" si="2"/>
        <v>488</v>
      </c>
      <c r="N16" s="2">
        <f t="shared" si="3"/>
        <v>0</v>
      </c>
      <c r="O16" s="16">
        <f t="shared" si="4"/>
        <v>100</v>
      </c>
      <c r="P16" s="2">
        <f t="shared" si="5"/>
        <v>488</v>
      </c>
      <c r="Q16" s="18">
        <f t="shared" si="6"/>
        <v>1</v>
      </c>
      <c r="R16" s="6">
        <f t="shared" si="7"/>
        <v>1</v>
      </c>
      <c r="S16" s="18">
        <v>5</v>
      </c>
      <c r="T16" s="2">
        <v>24.4</v>
      </c>
      <c r="U16" s="2">
        <v>8.6</v>
      </c>
      <c r="V16" s="18">
        <v>7</v>
      </c>
      <c r="W16" s="2">
        <v>2.8</v>
      </c>
      <c r="X16" s="46">
        <v>1</v>
      </c>
      <c r="Y16" s="41"/>
    </row>
    <row r="17" spans="1:25" x14ac:dyDescent="0.25">
      <c r="A17" s="87" t="s">
        <v>45</v>
      </c>
      <c r="B17" s="8">
        <v>41201</v>
      </c>
      <c r="C17" s="87" t="s">
        <v>78</v>
      </c>
      <c r="D17" s="18">
        <v>9</v>
      </c>
      <c r="E17" s="18">
        <v>10</v>
      </c>
      <c r="F17" s="14">
        <v>60</v>
      </c>
      <c r="H17" s="2">
        <f t="shared" si="0"/>
        <v>0</v>
      </c>
      <c r="I17" s="2">
        <f t="shared" si="1"/>
        <v>0</v>
      </c>
      <c r="J17" s="18">
        <v>11</v>
      </c>
      <c r="K17" s="14">
        <v>40</v>
      </c>
      <c r="M17" s="2">
        <f t="shared" si="2"/>
        <v>0</v>
      </c>
      <c r="N17" s="2">
        <f t="shared" si="3"/>
        <v>0</v>
      </c>
      <c r="O17" s="16">
        <f t="shared" si="4"/>
        <v>100</v>
      </c>
      <c r="P17" s="2">
        <f t="shared" si="5"/>
        <v>0</v>
      </c>
      <c r="Q17" s="18">
        <f t="shared" si="6"/>
        <v>1</v>
      </c>
      <c r="R17" s="6">
        <f t="shared" si="7"/>
        <v>0</v>
      </c>
      <c r="S17" s="18">
        <v>6</v>
      </c>
      <c r="T17" s="2">
        <v>16.600000000000001</v>
      </c>
      <c r="U17" s="2">
        <v>7.6</v>
      </c>
      <c r="V17" s="18">
        <v>7</v>
      </c>
      <c r="W17" s="2">
        <v>16</v>
      </c>
      <c r="X17" s="46">
        <v>1</v>
      </c>
      <c r="Y17" s="41"/>
    </row>
    <row r="18" spans="1:25" x14ac:dyDescent="0.25">
      <c r="A18" s="87" t="s">
        <v>46</v>
      </c>
      <c r="B18" s="8">
        <v>41202</v>
      </c>
      <c r="C18" s="87" t="s">
        <v>96</v>
      </c>
      <c r="D18" s="18">
        <v>1</v>
      </c>
      <c r="E18" s="18">
        <v>8</v>
      </c>
      <c r="F18" s="14">
        <v>50</v>
      </c>
      <c r="H18" s="2">
        <f t="shared" si="0"/>
        <v>0</v>
      </c>
      <c r="I18" s="2">
        <f t="shared" si="1"/>
        <v>0</v>
      </c>
      <c r="J18" s="18">
        <v>9</v>
      </c>
      <c r="K18" s="14">
        <v>50</v>
      </c>
      <c r="M18" s="2">
        <f t="shared" si="2"/>
        <v>0</v>
      </c>
      <c r="N18" s="2">
        <f t="shared" si="3"/>
        <v>0</v>
      </c>
      <c r="O18" s="16">
        <f t="shared" si="4"/>
        <v>100</v>
      </c>
      <c r="P18" s="2">
        <f t="shared" si="5"/>
        <v>0</v>
      </c>
      <c r="Q18" s="18">
        <f t="shared" si="6"/>
        <v>1</v>
      </c>
      <c r="R18" s="6">
        <f t="shared" si="7"/>
        <v>0</v>
      </c>
      <c r="S18" s="18">
        <v>2</v>
      </c>
      <c r="T18" s="2">
        <v>5.6</v>
      </c>
      <c r="U18" s="2">
        <v>3.6</v>
      </c>
      <c r="V18" s="18">
        <v>6</v>
      </c>
      <c r="W18" s="2">
        <v>7.4</v>
      </c>
      <c r="X18" s="46">
        <v>1</v>
      </c>
      <c r="Y18" s="41"/>
    </row>
    <row r="19" spans="1:25" x14ac:dyDescent="0.25">
      <c r="A19" s="87" t="s">
        <v>47</v>
      </c>
      <c r="B19" s="8">
        <v>41202</v>
      </c>
      <c r="C19" s="87" t="s">
        <v>96</v>
      </c>
      <c r="D19" s="18">
        <v>5</v>
      </c>
      <c r="E19" s="18">
        <v>4</v>
      </c>
      <c r="F19" s="14">
        <v>60</v>
      </c>
      <c r="H19" s="2">
        <f t="shared" si="0"/>
        <v>0</v>
      </c>
      <c r="I19" s="2">
        <f t="shared" si="1"/>
        <v>0</v>
      </c>
      <c r="J19" s="18">
        <v>1</v>
      </c>
      <c r="K19" s="14">
        <v>40</v>
      </c>
      <c r="M19" s="2">
        <f t="shared" si="2"/>
        <v>0</v>
      </c>
      <c r="N19" s="2">
        <f t="shared" si="3"/>
        <v>0</v>
      </c>
      <c r="O19" s="16">
        <f t="shared" si="4"/>
        <v>100</v>
      </c>
      <c r="P19" s="2">
        <f t="shared" si="5"/>
        <v>0</v>
      </c>
      <c r="Q19" s="18">
        <f t="shared" si="6"/>
        <v>1</v>
      </c>
      <c r="R19" s="6">
        <f t="shared" si="7"/>
        <v>0</v>
      </c>
      <c r="S19" s="18">
        <v>2</v>
      </c>
      <c r="T19" s="2">
        <v>23.2</v>
      </c>
      <c r="U19" s="2">
        <v>9.4</v>
      </c>
      <c r="V19" s="18">
        <v>4</v>
      </c>
      <c r="W19" s="2">
        <v>4.2</v>
      </c>
      <c r="X19" s="46">
        <v>1</v>
      </c>
      <c r="Y19" s="41"/>
    </row>
    <row r="20" spans="1:25" x14ac:dyDescent="0.25">
      <c r="A20" s="87" t="s">
        <v>48</v>
      </c>
      <c r="B20" s="8">
        <v>41205</v>
      </c>
      <c r="C20" s="87" t="s">
        <v>128</v>
      </c>
      <c r="D20" s="18">
        <v>8</v>
      </c>
      <c r="E20" s="18">
        <v>1</v>
      </c>
      <c r="F20" s="14">
        <v>60</v>
      </c>
      <c r="H20" s="2">
        <f t="shared" si="0"/>
        <v>0</v>
      </c>
      <c r="I20" s="2">
        <f t="shared" si="1"/>
        <v>0</v>
      </c>
      <c r="J20" s="18">
        <v>8</v>
      </c>
      <c r="K20" s="14">
        <v>40</v>
      </c>
      <c r="M20" s="2">
        <f t="shared" si="2"/>
        <v>0</v>
      </c>
      <c r="N20" s="2">
        <f t="shared" si="3"/>
        <v>0</v>
      </c>
      <c r="O20" s="16">
        <f t="shared" si="4"/>
        <v>100</v>
      </c>
      <c r="P20" s="2">
        <f t="shared" si="5"/>
        <v>0</v>
      </c>
      <c r="Q20" s="18">
        <f t="shared" si="6"/>
        <v>1</v>
      </c>
      <c r="R20" s="6">
        <f t="shared" si="7"/>
        <v>0</v>
      </c>
      <c r="S20" s="18">
        <v>5</v>
      </c>
      <c r="T20" s="2">
        <v>6.2</v>
      </c>
      <c r="U20" s="2">
        <v>3.2</v>
      </c>
      <c r="V20" s="18">
        <v>2</v>
      </c>
      <c r="W20" s="2">
        <v>5</v>
      </c>
      <c r="X20" s="46">
        <v>1</v>
      </c>
      <c r="Y20" s="41"/>
    </row>
    <row r="21" spans="1:25" x14ac:dyDescent="0.25">
      <c r="A21" s="87" t="s">
        <v>49</v>
      </c>
      <c r="B21" s="8">
        <v>41206</v>
      </c>
      <c r="C21" s="87" t="s">
        <v>78</v>
      </c>
      <c r="D21" s="18">
        <v>4</v>
      </c>
      <c r="E21" s="18">
        <v>9</v>
      </c>
      <c r="F21" s="14">
        <v>50</v>
      </c>
      <c r="H21" s="2">
        <f t="shared" si="0"/>
        <v>320</v>
      </c>
      <c r="I21" s="2">
        <f t="shared" si="1"/>
        <v>0</v>
      </c>
      <c r="J21" s="18">
        <v>12</v>
      </c>
      <c r="K21" s="14">
        <v>50</v>
      </c>
      <c r="M21" s="2">
        <f t="shared" si="2"/>
        <v>0</v>
      </c>
      <c r="N21" s="2">
        <f t="shared" si="3"/>
        <v>0</v>
      </c>
      <c r="O21" s="16">
        <f t="shared" si="4"/>
        <v>100</v>
      </c>
      <c r="P21" s="2">
        <f t="shared" si="5"/>
        <v>320</v>
      </c>
      <c r="Q21" s="18">
        <f t="shared" si="6"/>
        <v>1</v>
      </c>
      <c r="R21" s="6">
        <f t="shared" si="7"/>
        <v>1</v>
      </c>
      <c r="S21" s="18">
        <v>9</v>
      </c>
      <c r="T21" s="2">
        <v>12.8</v>
      </c>
      <c r="U21" s="2">
        <v>5.8</v>
      </c>
      <c r="V21" s="18">
        <v>1</v>
      </c>
      <c r="W21" s="2">
        <v>3.6</v>
      </c>
      <c r="X21" s="46">
        <v>1</v>
      </c>
      <c r="Y21" s="41"/>
    </row>
    <row r="22" spans="1:25" x14ac:dyDescent="0.25">
      <c r="A22" s="87" t="s">
        <v>50</v>
      </c>
      <c r="B22" s="8">
        <v>41207</v>
      </c>
      <c r="C22" s="87" t="s">
        <v>78</v>
      </c>
      <c r="D22" s="18">
        <v>6</v>
      </c>
      <c r="E22" s="18">
        <v>8</v>
      </c>
      <c r="F22" s="14">
        <v>60</v>
      </c>
      <c r="H22" s="2">
        <f t="shared" si="0"/>
        <v>0</v>
      </c>
      <c r="I22" s="2">
        <f t="shared" si="1"/>
        <v>0</v>
      </c>
      <c r="J22" s="18">
        <v>9</v>
      </c>
      <c r="K22" s="14">
        <v>40</v>
      </c>
      <c r="M22" s="2">
        <f t="shared" si="2"/>
        <v>0</v>
      </c>
      <c r="N22" s="2">
        <f t="shared" si="3"/>
        <v>0</v>
      </c>
      <c r="O22" s="16">
        <f t="shared" si="4"/>
        <v>100</v>
      </c>
      <c r="P22" s="2">
        <f t="shared" si="5"/>
        <v>0</v>
      </c>
      <c r="Q22" s="18">
        <f t="shared" si="6"/>
        <v>1</v>
      </c>
      <c r="R22" s="6">
        <f t="shared" si="7"/>
        <v>0</v>
      </c>
      <c r="S22" s="18">
        <v>6</v>
      </c>
      <c r="T22" s="2">
        <v>10.199999999999999</v>
      </c>
      <c r="U22" s="2">
        <v>6</v>
      </c>
      <c r="V22" s="18">
        <v>5</v>
      </c>
      <c r="W22" s="2">
        <v>15.8</v>
      </c>
      <c r="X22" s="46">
        <v>1</v>
      </c>
      <c r="Y22" s="41"/>
    </row>
    <row r="23" spans="1:25" x14ac:dyDescent="0.25">
      <c r="A23" s="87" t="s">
        <v>51</v>
      </c>
      <c r="B23" s="8">
        <v>41209</v>
      </c>
      <c r="C23" s="87" t="s">
        <v>78</v>
      </c>
      <c r="D23" s="18">
        <v>9</v>
      </c>
      <c r="E23" s="18">
        <v>4</v>
      </c>
      <c r="F23" s="14">
        <v>60</v>
      </c>
      <c r="H23" s="2">
        <f t="shared" si="0"/>
        <v>0</v>
      </c>
      <c r="I23" s="2">
        <f t="shared" si="1"/>
        <v>0</v>
      </c>
      <c r="J23" s="18">
        <v>8</v>
      </c>
      <c r="K23" s="14">
        <v>40</v>
      </c>
      <c r="M23" s="2">
        <f t="shared" si="2"/>
        <v>0</v>
      </c>
      <c r="N23" s="2">
        <f t="shared" si="3"/>
        <v>0</v>
      </c>
      <c r="O23" s="16">
        <f t="shared" si="4"/>
        <v>100</v>
      </c>
      <c r="P23" s="2">
        <f t="shared" si="5"/>
        <v>0</v>
      </c>
      <c r="Q23" s="18">
        <f t="shared" si="6"/>
        <v>1</v>
      </c>
      <c r="R23" s="6">
        <f t="shared" si="7"/>
        <v>0</v>
      </c>
      <c r="S23" s="18">
        <v>11</v>
      </c>
      <c r="T23" s="2">
        <v>16.600000000000001</v>
      </c>
      <c r="U23" s="2">
        <v>7</v>
      </c>
      <c r="V23" s="18">
        <v>1</v>
      </c>
      <c r="W23" s="2">
        <v>4.5999999999999996</v>
      </c>
      <c r="X23" s="46">
        <v>1</v>
      </c>
      <c r="Y23" s="41"/>
    </row>
    <row r="24" spans="1:25" x14ac:dyDescent="0.25">
      <c r="A24" s="87" t="s">
        <v>52</v>
      </c>
      <c r="B24" s="8">
        <v>41213</v>
      </c>
      <c r="C24" s="87" t="s">
        <v>78</v>
      </c>
      <c r="D24" s="18">
        <v>3</v>
      </c>
      <c r="E24" s="18">
        <v>3</v>
      </c>
      <c r="F24" s="14">
        <v>50</v>
      </c>
      <c r="G24" s="14">
        <v>50</v>
      </c>
      <c r="H24" s="2">
        <f t="shared" si="0"/>
        <v>220.00000000000003</v>
      </c>
      <c r="I24" s="2">
        <f t="shared" si="1"/>
        <v>110.00000000000001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100</v>
      </c>
      <c r="P24" s="2">
        <f t="shared" si="5"/>
        <v>330.00000000000006</v>
      </c>
      <c r="Q24" s="18">
        <f t="shared" si="6"/>
        <v>1</v>
      </c>
      <c r="R24" s="6">
        <f t="shared" si="7"/>
        <v>1</v>
      </c>
      <c r="S24" s="18">
        <v>3</v>
      </c>
      <c r="T24" s="2">
        <v>8.8000000000000007</v>
      </c>
      <c r="U24" s="2">
        <v>4.4000000000000004</v>
      </c>
      <c r="V24" s="18">
        <v>4</v>
      </c>
      <c r="W24" s="2">
        <v>6.8</v>
      </c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1060</v>
      </c>
      <c r="G26" s="14">
        <f>SUM(G5:G25)</f>
        <v>50</v>
      </c>
      <c r="H26" s="14">
        <f>SUM(H5:H25)</f>
        <v>1180</v>
      </c>
      <c r="I26" s="14">
        <f>SUM(I5:I25)</f>
        <v>110.00000000000001</v>
      </c>
      <c r="K26" s="2">
        <f t="shared" ref="K26:R26" si="8">SUM(K5:K25)</f>
        <v>860</v>
      </c>
      <c r="L26" s="14">
        <f t="shared" si="8"/>
        <v>30</v>
      </c>
      <c r="M26" s="14">
        <f t="shared" si="8"/>
        <v>970</v>
      </c>
      <c r="N26" s="14">
        <f t="shared" si="8"/>
        <v>0</v>
      </c>
      <c r="O26" s="16">
        <f t="shared" si="8"/>
        <v>2000</v>
      </c>
      <c r="P26" s="2">
        <f t="shared" si="8"/>
        <v>2260</v>
      </c>
      <c r="Q26" s="18">
        <f t="shared" si="8"/>
        <v>20</v>
      </c>
      <c r="R26" s="18">
        <f t="shared" si="8"/>
        <v>7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2260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1920</v>
      </c>
      <c r="L29" s="14">
        <f>G26+L26</f>
        <v>80</v>
      </c>
      <c r="M29" s="14">
        <f>O26</f>
        <v>2000</v>
      </c>
      <c r="O29" s="20" t="s">
        <v>21</v>
      </c>
      <c r="P29" s="22">
        <f>IF(R26=0,0,R26/Q26)</f>
        <v>0.35</v>
      </c>
      <c r="S29" s="18"/>
      <c r="V29" s="18"/>
    </row>
    <row r="30" spans="1:25" x14ac:dyDescent="0.25">
      <c r="I30" s="51" t="s">
        <v>28</v>
      </c>
      <c r="J30" s="52"/>
      <c r="K30" s="53">
        <f>H26+M26</f>
        <v>2150</v>
      </c>
      <c r="L30" s="53">
        <f>I26+N26</f>
        <v>110.00000000000001</v>
      </c>
      <c r="M30" s="53">
        <f>P26</f>
        <v>2260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230</v>
      </c>
      <c r="L31" s="14">
        <f>L30-L29</f>
        <v>30.000000000000014</v>
      </c>
      <c r="M31" s="14">
        <f>M30-M29</f>
        <v>260</v>
      </c>
      <c r="S31" s="18"/>
      <c r="V31" s="18"/>
    </row>
    <row r="32" spans="1:25" x14ac:dyDescent="0.25">
      <c r="I32" s="85" t="s">
        <v>57</v>
      </c>
      <c r="J32" s="54"/>
      <c r="K32" s="55">
        <f>K31/MAX(1,K29)</f>
        <v>0.11979166666666667</v>
      </c>
      <c r="L32" s="55">
        <f>L31/MAX(1,L29)</f>
        <v>0.37500000000000017</v>
      </c>
      <c r="M32" s="55">
        <f>M31/MAX(1,M29)</f>
        <v>0.13</v>
      </c>
      <c r="O32" s="20" t="s">
        <v>63</v>
      </c>
      <c r="P32" s="12">
        <f>P28+P30</f>
        <v>2260</v>
      </c>
      <c r="S32" s="18"/>
      <c r="V32" s="18"/>
    </row>
    <row r="33" spans="2:25" x14ac:dyDescent="0.25">
      <c r="B33" s="8"/>
      <c r="C33" s="87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87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87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87"/>
      <c r="T85" s="2"/>
      <c r="U85" s="2"/>
      <c r="V85" s="18"/>
    </row>
    <row r="86" spans="19:22" s="65" customFormat="1" x14ac:dyDescent="0.25">
      <c r="S86" s="87"/>
      <c r="T86" s="2"/>
      <c r="U86" s="2"/>
      <c r="V86" s="18"/>
    </row>
    <row r="87" spans="19:22" s="65" customFormat="1" x14ac:dyDescent="0.25">
      <c r="S87" s="87"/>
      <c r="T87" s="2"/>
      <c r="U87" s="2"/>
      <c r="V87" s="18"/>
    </row>
    <row r="88" spans="19:22" s="65" customFormat="1" x14ac:dyDescent="0.25">
      <c r="S88" s="87"/>
      <c r="T88" s="2"/>
      <c r="U88" s="2"/>
      <c r="V88" s="18"/>
    </row>
    <row r="89" spans="19:22" s="65" customFormat="1" x14ac:dyDescent="0.25">
      <c r="S89" s="87"/>
      <c r="T89" s="2"/>
      <c r="U89" s="2"/>
      <c r="V89" s="18"/>
    </row>
    <row r="90" spans="19:22" s="65" customFormat="1" x14ac:dyDescent="0.25">
      <c r="S90" s="87"/>
      <c r="T90" s="2"/>
      <c r="U90" s="2"/>
      <c r="V90" s="18"/>
    </row>
    <row r="91" spans="19:22" s="65" customFormat="1" x14ac:dyDescent="0.25">
      <c r="S91" s="87"/>
      <c r="T91" s="2"/>
      <c r="U91" s="2"/>
      <c r="V91" s="18"/>
    </row>
    <row r="92" spans="19:22" s="65" customFormat="1" x14ac:dyDescent="0.25">
      <c r="S92" s="87"/>
      <c r="T92" s="2"/>
      <c r="U92" s="2"/>
      <c r="V92" s="18"/>
    </row>
    <row r="93" spans="19:22" s="65" customFormat="1" x14ac:dyDescent="0.25">
      <c r="S93" s="87"/>
      <c r="T93" s="2"/>
      <c r="U93" s="2"/>
      <c r="V93" s="18"/>
    </row>
    <row r="94" spans="19:22" s="65" customFormat="1" x14ac:dyDescent="0.25">
      <c r="S94" s="87"/>
      <c r="T94" s="2"/>
      <c r="U94" s="2"/>
      <c r="V94" s="18"/>
    </row>
    <row r="95" spans="19:22" s="65" customFormat="1" x14ac:dyDescent="0.25">
      <c r="S95" s="87"/>
      <c r="T95" s="2"/>
      <c r="U95" s="2"/>
      <c r="V95" s="18"/>
    </row>
    <row r="96" spans="19:22" s="65" customFormat="1" x14ac:dyDescent="0.25">
      <c r="S96" s="87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2" priority="1" operator="lessThan">
      <formula>0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X24" sqref="X24"/>
    </sheetView>
  </sheetViews>
  <sheetFormatPr defaultRowHeight="15" x14ac:dyDescent="0.25"/>
  <cols>
    <col min="1" max="1" width="7.7109375" style="87" customWidth="1"/>
    <col min="2" max="2" width="11.140625" style="65" customWidth="1"/>
    <col min="3" max="3" width="7.42578125" style="65" customWidth="1"/>
    <col min="4" max="4" width="7.140625" style="65" customWidth="1"/>
    <col min="5" max="5" width="8" style="87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7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87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80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86" t="s">
        <v>12</v>
      </c>
      <c r="S3" s="128" t="s">
        <v>8</v>
      </c>
      <c r="T3" s="129"/>
      <c r="U3" s="130"/>
      <c r="V3" s="128" t="s">
        <v>25</v>
      </c>
      <c r="W3" s="130"/>
      <c r="X3" s="86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86" t="s">
        <v>29</v>
      </c>
      <c r="S4" s="10" t="s">
        <v>14</v>
      </c>
      <c r="T4" s="12" t="s">
        <v>6</v>
      </c>
      <c r="U4" s="12" t="s">
        <v>7</v>
      </c>
      <c r="V4" s="88" t="s">
        <v>14</v>
      </c>
      <c r="W4" s="12" t="s">
        <v>7</v>
      </c>
      <c r="X4" s="86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87" t="s">
        <v>9</v>
      </c>
      <c r="B5" s="8">
        <v>41185</v>
      </c>
      <c r="C5" s="87" t="s">
        <v>81</v>
      </c>
      <c r="D5" s="18">
        <v>5</v>
      </c>
      <c r="E5" s="18">
        <v>4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>
        <v>8</v>
      </c>
      <c r="K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7</v>
      </c>
      <c r="T5" s="2">
        <v>22</v>
      </c>
      <c r="U5" s="2">
        <v>9</v>
      </c>
      <c r="V5" s="18">
        <v>5</v>
      </c>
      <c r="W5" s="2">
        <v>5.3</v>
      </c>
      <c r="X5" s="46">
        <v>1</v>
      </c>
      <c r="Y5" s="41"/>
    </row>
    <row r="6" spans="1:42" x14ac:dyDescent="0.25">
      <c r="A6" s="87" t="s">
        <v>34</v>
      </c>
      <c r="B6" s="8">
        <v>41190</v>
      </c>
      <c r="C6" s="87" t="s">
        <v>99</v>
      </c>
      <c r="D6" s="18">
        <v>6</v>
      </c>
      <c r="E6" s="18">
        <v>4</v>
      </c>
      <c r="F6" s="14">
        <v>50</v>
      </c>
      <c r="H6" s="2">
        <f t="shared" si="0"/>
        <v>0</v>
      </c>
      <c r="I6" s="2">
        <f t="shared" si="1"/>
        <v>0</v>
      </c>
      <c r="J6" s="18">
        <v>6</v>
      </c>
      <c r="K6" s="14">
        <v>50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0</v>
      </c>
      <c r="Q6" s="18">
        <f t="shared" si="6"/>
        <v>1</v>
      </c>
      <c r="R6" s="6">
        <f t="shared" si="7"/>
        <v>0</v>
      </c>
      <c r="S6" s="18">
        <v>9</v>
      </c>
      <c r="T6" s="2">
        <v>29.8</v>
      </c>
      <c r="U6" s="2">
        <v>13</v>
      </c>
      <c r="V6" s="18">
        <v>6</v>
      </c>
      <c r="W6" s="2">
        <v>5.2</v>
      </c>
      <c r="X6" s="46">
        <v>1</v>
      </c>
      <c r="Y6" s="41"/>
    </row>
    <row r="7" spans="1:42" x14ac:dyDescent="0.25">
      <c r="A7" s="87" t="s">
        <v>35</v>
      </c>
      <c r="B7" s="8">
        <v>41190</v>
      </c>
      <c r="C7" s="87" t="s">
        <v>79</v>
      </c>
      <c r="D7" s="18">
        <v>8</v>
      </c>
      <c r="E7" s="18">
        <v>1</v>
      </c>
      <c r="F7" s="14">
        <v>50</v>
      </c>
      <c r="H7" s="2">
        <f t="shared" si="0"/>
        <v>0</v>
      </c>
      <c r="I7" s="2">
        <f t="shared" si="1"/>
        <v>0</v>
      </c>
      <c r="J7" s="18">
        <v>2</v>
      </c>
      <c r="K7" s="14">
        <v>50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0</v>
      </c>
      <c r="Q7" s="18">
        <f t="shared" si="6"/>
        <v>1</v>
      </c>
      <c r="R7" s="6">
        <f t="shared" si="7"/>
        <v>0</v>
      </c>
      <c r="S7" s="18">
        <v>5</v>
      </c>
      <c r="T7" s="2">
        <v>20.8</v>
      </c>
      <c r="U7" s="2">
        <v>6.4</v>
      </c>
      <c r="V7" s="18">
        <v>4</v>
      </c>
      <c r="W7" s="2">
        <v>2.5</v>
      </c>
      <c r="X7" s="46">
        <v>1</v>
      </c>
      <c r="Y7" s="41"/>
    </row>
    <row r="8" spans="1:42" x14ac:dyDescent="0.25">
      <c r="A8" s="87" t="s">
        <v>36</v>
      </c>
      <c r="B8" s="8">
        <v>41190</v>
      </c>
      <c r="C8" s="87" t="s">
        <v>89</v>
      </c>
      <c r="D8" s="18">
        <v>7</v>
      </c>
      <c r="E8" s="18">
        <v>4</v>
      </c>
      <c r="F8" s="14">
        <v>50</v>
      </c>
      <c r="H8" s="2">
        <f t="shared" si="0"/>
        <v>0</v>
      </c>
      <c r="I8" s="2">
        <f t="shared" si="1"/>
        <v>0</v>
      </c>
      <c r="J8" s="18">
        <v>7</v>
      </c>
      <c r="K8" s="14">
        <v>50</v>
      </c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0</v>
      </c>
      <c r="Q8" s="18">
        <f t="shared" si="6"/>
        <v>1</v>
      </c>
      <c r="R8" s="6">
        <f t="shared" si="7"/>
        <v>0</v>
      </c>
      <c r="S8" s="18">
        <v>2</v>
      </c>
      <c r="T8" s="2">
        <v>4.5999999999999996</v>
      </c>
      <c r="U8" s="2">
        <v>3</v>
      </c>
      <c r="V8" s="18">
        <v>7</v>
      </c>
      <c r="W8" s="2">
        <v>5.8</v>
      </c>
      <c r="X8" s="46">
        <v>1</v>
      </c>
      <c r="Y8" s="41"/>
    </row>
    <row r="9" spans="1:42" x14ac:dyDescent="0.25">
      <c r="A9" s="87" t="s">
        <v>37</v>
      </c>
      <c r="B9" s="8">
        <v>41190</v>
      </c>
      <c r="C9" s="87" t="s">
        <v>89</v>
      </c>
      <c r="D9" s="18">
        <v>8</v>
      </c>
      <c r="E9" s="18">
        <v>12</v>
      </c>
      <c r="F9" s="14">
        <v>50</v>
      </c>
      <c r="H9" s="2">
        <f t="shared" si="0"/>
        <v>0</v>
      </c>
      <c r="I9" s="2">
        <f t="shared" si="1"/>
        <v>0</v>
      </c>
      <c r="J9" s="18">
        <v>2</v>
      </c>
      <c r="K9" s="14">
        <v>50</v>
      </c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0</v>
      </c>
      <c r="Q9" s="18">
        <f t="shared" si="6"/>
        <v>1</v>
      </c>
      <c r="R9" s="6">
        <f t="shared" si="7"/>
        <v>0</v>
      </c>
      <c r="S9" s="18">
        <v>10</v>
      </c>
      <c r="T9" s="2">
        <v>27.8</v>
      </c>
      <c r="U9" s="2">
        <v>9.1999999999999993</v>
      </c>
      <c r="V9" s="18">
        <v>9</v>
      </c>
      <c r="W9" s="2">
        <v>4.2</v>
      </c>
      <c r="X9" s="46">
        <v>1</v>
      </c>
      <c r="Y9" s="41"/>
    </row>
    <row r="10" spans="1:42" x14ac:dyDescent="0.25">
      <c r="A10" s="87" t="s">
        <v>38</v>
      </c>
      <c r="B10" s="8">
        <v>41191</v>
      </c>
      <c r="C10" s="87" t="s">
        <v>74</v>
      </c>
      <c r="D10" s="18">
        <v>3</v>
      </c>
      <c r="E10" s="18">
        <v>7</v>
      </c>
      <c r="F10" s="14">
        <v>50</v>
      </c>
      <c r="H10" s="2">
        <f t="shared" si="0"/>
        <v>150</v>
      </c>
      <c r="I10" s="2">
        <f t="shared" si="1"/>
        <v>0</v>
      </c>
      <c r="J10" s="18">
        <v>6</v>
      </c>
      <c r="K10" s="14">
        <v>50</v>
      </c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150</v>
      </c>
      <c r="Q10" s="18">
        <f t="shared" si="6"/>
        <v>1</v>
      </c>
      <c r="R10" s="6">
        <f t="shared" si="7"/>
        <v>1</v>
      </c>
      <c r="S10" s="18">
        <v>7</v>
      </c>
      <c r="T10" s="2">
        <v>6</v>
      </c>
      <c r="U10" s="2">
        <v>3.2</v>
      </c>
      <c r="V10" s="18">
        <v>1</v>
      </c>
      <c r="W10" s="2">
        <v>3.2</v>
      </c>
      <c r="X10" s="46">
        <v>1</v>
      </c>
      <c r="Y10" s="41"/>
    </row>
    <row r="11" spans="1:42" x14ac:dyDescent="0.25">
      <c r="A11" s="87" t="s">
        <v>39</v>
      </c>
      <c r="B11" s="8">
        <v>41192</v>
      </c>
      <c r="C11" s="87" t="s">
        <v>74</v>
      </c>
      <c r="D11" s="18">
        <v>8</v>
      </c>
      <c r="E11" s="18">
        <v>9</v>
      </c>
      <c r="F11" s="14">
        <v>50</v>
      </c>
      <c r="H11" s="2">
        <f t="shared" si="0"/>
        <v>0</v>
      </c>
      <c r="I11" s="2">
        <f t="shared" si="1"/>
        <v>0</v>
      </c>
      <c r="J11" s="18">
        <v>6</v>
      </c>
      <c r="K11" s="14">
        <v>50</v>
      </c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0</v>
      </c>
      <c r="Q11" s="18">
        <f t="shared" si="6"/>
        <v>1</v>
      </c>
      <c r="R11" s="6">
        <f t="shared" si="7"/>
        <v>0</v>
      </c>
      <c r="S11" s="18">
        <v>7</v>
      </c>
      <c r="T11" s="2">
        <v>3.8</v>
      </c>
      <c r="U11" s="2">
        <v>2.6</v>
      </c>
      <c r="V11" s="18">
        <v>3</v>
      </c>
      <c r="W11" s="2">
        <v>7.6</v>
      </c>
      <c r="X11" s="46">
        <v>1</v>
      </c>
      <c r="Y11" s="41"/>
    </row>
    <row r="12" spans="1:42" x14ac:dyDescent="0.25">
      <c r="A12" s="87" t="s">
        <v>40</v>
      </c>
      <c r="B12" s="8">
        <v>41195</v>
      </c>
      <c r="C12" s="87" t="s">
        <v>81</v>
      </c>
      <c r="D12" s="18">
        <v>6</v>
      </c>
      <c r="E12" s="18">
        <v>7</v>
      </c>
      <c r="F12" s="14">
        <v>50</v>
      </c>
      <c r="H12" s="2">
        <f t="shared" si="0"/>
        <v>0</v>
      </c>
      <c r="I12" s="2">
        <f t="shared" si="1"/>
        <v>0</v>
      </c>
      <c r="J12" s="18">
        <v>8</v>
      </c>
      <c r="K12" s="14">
        <v>50</v>
      </c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6</v>
      </c>
      <c r="T12" s="2">
        <v>5.8</v>
      </c>
      <c r="U12" s="2">
        <v>3.3</v>
      </c>
      <c r="V12" s="18">
        <v>1</v>
      </c>
      <c r="W12" s="2">
        <v>2.7</v>
      </c>
      <c r="X12" s="46">
        <v>1</v>
      </c>
      <c r="Y12" s="41"/>
    </row>
    <row r="13" spans="1:42" x14ac:dyDescent="0.25">
      <c r="A13" s="87" t="s">
        <v>41</v>
      </c>
      <c r="B13" s="8">
        <v>41198</v>
      </c>
      <c r="C13" s="87" t="s">
        <v>101</v>
      </c>
      <c r="D13" s="18">
        <v>7</v>
      </c>
      <c r="E13" s="18">
        <v>5</v>
      </c>
      <c r="F13" s="14">
        <v>50</v>
      </c>
      <c r="H13" s="2">
        <f t="shared" si="0"/>
        <v>0</v>
      </c>
      <c r="I13" s="2">
        <f t="shared" si="1"/>
        <v>0</v>
      </c>
      <c r="J13" s="18">
        <v>1</v>
      </c>
      <c r="K13" s="14">
        <v>50</v>
      </c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0</v>
      </c>
      <c r="Q13" s="18">
        <f t="shared" si="6"/>
        <v>1</v>
      </c>
      <c r="R13" s="6">
        <f t="shared" si="7"/>
        <v>0</v>
      </c>
      <c r="S13" s="18">
        <v>8</v>
      </c>
      <c r="T13" s="2">
        <v>23.4</v>
      </c>
      <c r="U13" s="2">
        <v>10.4</v>
      </c>
      <c r="V13" s="18">
        <v>5</v>
      </c>
      <c r="W13" s="2">
        <v>9.6</v>
      </c>
      <c r="X13" s="46">
        <v>1</v>
      </c>
      <c r="Y13" s="41"/>
    </row>
    <row r="14" spans="1:42" x14ac:dyDescent="0.25">
      <c r="A14" s="87" t="s">
        <v>42</v>
      </c>
      <c r="B14" s="8">
        <v>41198</v>
      </c>
      <c r="C14" s="87" t="s">
        <v>101</v>
      </c>
      <c r="D14" s="18">
        <v>8</v>
      </c>
      <c r="E14" s="18">
        <v>9</v>
      </c>
      <c r="F14" s="14">
        <v>50</v>
      </c>
      <c r="G14" s="14">
        <v>50</v>
      </c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100</v>
      </c>
      <c r="P14" s="2">
        <f t="shared" si="5"/>
        <v>0</v>
      </c>
      <c r="Q14" s="18">
        <f t="shared" si="6"/>
        <v>1</v>
      </c>
      <c r="R14" s="6">
        <f t="shared" si="7"/>
        <v>0</v>
      </c>
      <c r="S14" s="18">
        <v>10</v>
      </c>
      <c r="T14" s="2">
        <v>43.2</v>
      </c>
      <c r="U14" s="2">
        <v>20.8</v>
      </c>
      <c r="V14" s="18">
        <v>8</v>
      </c>
      <c r="W14" s="2">
        <v>7.8</v>
      </c>
      <c r="X14" s="46">
        <v>1</v>
      </c>
      <c r="Y14" s="41"/>
    </row>
    <row r="15" spans="1:42" x14ac:dyDescent="0.25">
      <c r="A15" s="87" t="s">
        <v>43</v>
      </c>
      <c r="B15" s="8">
        <v>41198</v>
      </c>
      <c r="C15" s="87" t="s">
        <v>101</v>
      </c>
      <c r="D15" s="18">
        <v>9</v>
      </c>
      <c r="E15" s="18">
        <v>1</v>
      </c>
      <c r="F15" s="14">
        <v>50</v>
      </c>
      <c r="H15" s="2">
        <f t="shared" si="0"/>
        <v>0</v>
      </c>
      <c r="I15" s="2">
        <f t="shared" si="1"/>
        <v>0</v>
      </c>
      <c r="J15" s="18">
        <v>8</v>
      </c>
      <c r="K15" s="14">
        <v>50</v>
      </c>
      <c r="M15" s="2">
        <f t="shared" si="2"/>
        <v>0</v>
      </c>
      <c r="N15" s="2">
        <f t="shared" si="3"/>
        <v>0</v>
      </c>
      <c r="O15" s="16">
        <f t="shared" si="4"/>
        <v>100</v>
      </c>
      <c r="P15" s="2">
        <f t="shared" si="5"/>
        <v>0</v>
      </c>
      <c r="Q15" s="18">
        <f t="shared" si="6"/>
        <v>1</v>
      </c>
      <c r="R15" s="6">
        <f t="shared" si="7"/>
        <v>0</v>
      </c>
      <c r="S15" s="18">
        <v>3</v>
      </c>
      <c r="T15" s="2">
        <v>7.8</v>
      </c>
      <c r="U15" s="2">
        <v>4.2</v>
      </c>
      <c r="V15" s="18">
        <v>8</v>
      </c>
      <c r="W15" s="2">
        <v>6.4</v>
      </c>
      <c r="X15" s="46">
        <v>1</v>
      </c>
      <c r="Y15" s="41"/>
    </row>
    <row r="16" spans="1:42" x14ac:dyDescent="0.25">
      <c r="A16" s="87" t="s">
        <v>44</v>
      </c>
      <c r="B16" s="8">
        <v>41199</v>
      </c>
      <c r="C16" s="87" t="s">
        <v>116</v>
      </c>
      <c r="D16" s="18">
        <v>1</v>
      </c>
      <c r="E16" s="18">
        <v>2</v>
      </c>
      <c r="F16" s="14">
        <v>50</v>
      </c>
      <c r="H16" s="2">
        <f t="shared" si="0"/>
        <v>0</v>
      </c>
      <c r="I16" s="2">
        <f t="shared" si="1"/>
        <v>0</v>
      </c>
      <c r="J16" s="18">
        <v>4</v>
      </c>
      <c r="K16" s="14">
        <v>50</v>
      </c>
      <c r="M16" s="2">
        <f t="shared" si="2"/>
        <v>0</v>
      </c>
      <c r="N16" s="2">
        <f t="shared" si="3"/>
        <v>0</v>
      </c>
      <c r="O16" s="16">
        <f t="shared" si="4"/>
        <v>100</v>
      </c>
      <c r="P16" s="2">
        <f t="shared" si="5"/>
        <v>0</v>
      </c>
      <c r="Q16" s="18">
        <f t="shared" si="6"/>
        <v>1</v>
      </c>
      <c r="R16" s="6">
        <f t="shared" si="7"/>
        <v>0</v>
      </c>
      <c r="S16" s="18">
        <v>1</v>
      </c>
      <c r="T16" s="2">
        <v>9</v>
      </c>
      <c r="U16" s="2">
        <v>3.8</v>
      </c>
      <c r="V16" s="18">
        <v>5</v>
      </c>
      <c r="W16" s="2">
        <v>3</v>
      </c>
      <c r="X16" s="46">
        <v>1</v>
      </c>
      <c r="Y16" s="41"/>
    </row>
    <row r="17" spans="1:25" x14ac:dyDescent="0.25">
      <c r="A17" s="87" t="s">
        <v>45</v>
      </c>
      <c r="B17" s="8">
        <v>41199</v>
      </c>
      <c r="C17" s="87" t="s">
        <v>117</v>
      </c>
      <c r="D17" s="18">
        <v>6</v>
      </c>
      <c r="E17" s="18">
        <v>1</v>
      </c>
      <c r="F17" s="14">
        <v>50</v>
      </c>
      <c r="H17" s="2">
        <f t="shared" si="0"/>
        <v>0</v>
      </c>
      <c r="I17" s="2">
        <f t="shared" si="1"/>
        <v>0</v>
      </c>
      <c r="J17" s="18">
        <v>6</v>
      </c>
      <c r="K17" s="14">
        <v>50</v>
      </c>
      <c r="M17" s="2">
        <f t="shared" si="2"/>
        <v>0</v>
      </c>
      <c r="N17" s="2">
        <f t="shared" si="3"/>
        <v>0</v>
      </c>
      <c r="O17" s="16">
        <f t="shared" si="4"/>
        <v>100</v>
      </c>
      <c r="P17" s="2">
        <f t="shared" si="5"/>
        <v>0</v>
      </c>
      <c r="Q17" s="18">
        <f t="shared" si="6"/>
        <v>1</v>
      </c>
      <c r="R17" s="6">
        <f t="shared" si="7"/>
        <v>0</v>
      </c>
      <c r="S17" s="18">
        <v>3</v>
      </c>
      <c r="T17" s="2">
        <v>12.6</v>
      </c>
      <c r="U17" s="2">
        <v>6</v>
      </c>
      <c r="V17" s="18">
        <v>2</v>
      </c>
      <c r="W17" s="2">
        <v>7</v>
      </c>
      <c r="X17" s="46">
        <v>1</v>
      </c>
      <c r="Y17" s="41"/>
    </row>
    <row r="18" spans="1:25" x14ac:dyDescent="0.25">
      <c r="A18" s="87" t="s">
        <v>46</v>
      </c>
      <c r="B18" s="8">
        <v>41199</v>
      </c>
      <c r="C18" s="87" t="s">
        <v>117</v>
      </c>
      <c r="D18" s="18">
        <v>4</v>
      </c>
      <c r="E18" s="18">
        <v>4</v>
      </c>
      <c r="F18" s="14">
        <v>50</v>
      </c>
      <c r="H18" s="2">
        <f t="shared" si="0"/>
        <v>0</v>
      </c>
      <c r="I18" s="2">
        <f t="shared" si="1"/>
        <v>0</v>
      </c>
      <c r="J18" s="18" t="s">
        <v>118</v>
      </c>
      <c r="K18" s="14">
        <v>50</v>
      </c>
      <c r="M18" s="2">
        <f t="shared" si="2"/>
        <v>0</v>
      </c>
      <c r="N18" s="2">
        <f t="shared" si="3"/>
        <v>0</v>
      </c>
      <c r="O18" s="16">
        <f t="shared" si="4"/>
        <v>100</v>
      </c>
      <c r="P18" s="2">
        <f t="shared" si="5"/>
        <v>0</v>
      </c>
      <c r="Q18" s="18">
        <f t="shared" si="6"/>
        <v>1</v>
      </c>
      <c r="R18" s="6">
        <f t="shared" si="7"/>
        <v>0</v>
      </c>
      <c r="S18" s="18">
        <v>6</v>
      </c>
      <c r="T18" s="2">
        <v>71.2</v>
      </c>
      <c r="U18" s="2">
        <v>27.8</v>
      </c>
      <c r="V18" s="18">
        <v>5</v>
      </c>
      <c r="W18" s="2">
        <v>7.2</v>
      </c>
      <c r="X18" s="46">
        <v>1</v>
      </c>
      <c r="Y18" s="41"/>
    </row>
    <row r="19" spans="1:25" x14ac:dyDescent="0.25">
      <c r="A19" s="87" t="s">
        <v>47</v>
      </c>
      <c r="B19" s="8">
        <v>41201</v>
      </c>
      <c r="C19" s="87" t="s">
        <v>99</v>
      </c>
      <c r="D19" s="18">
        <v>2</v>
      </c>
      <c r="E19" s="18">
        <v>1</v>
      </c>
      <c r="F19" s="14">
        <v>50</v>
      </c>
      <c r="H19" s="2">
        <f t="shared" si="0"/>
        <v>320</v>
      </c>
      <c r="I19" s="2">
        <f t="shared" si="1"/>
        <v>0</v>
      </c>
      <c r="J19" s="18">
        <v>2</v>
      </c>
      <c r="K19" s="14">
        <v>50</v>
      </c>
      <c r="M19" s="2">
        <f t="shared" si="2"/>
        <v>0</v>
      </c>
      <c r="N19" s="2">
        <f t="shared" si="3"/>
        <v>0</v>
      </c>
      <c r="O19" s="16">
        <f t="shared" si="4"/>
        <v>100</v>
      </c>
      <c r="P19" s="2">
        <f t="shared" si="5"/>
        <v>320</v>
      </c>
      <c r="Q19" s="18">
        <f t="shared" si="6"/>
        <v>1</v>
      </c>
      <c r="R19" s="6">
        <f t="shared" si="7"/>
        <v>1</v>
      </c>
      <c r="S19" s="18">
        <v>1</v>
      </c>
      <c r="T19" s="2">
        <v>12.8</v>
      </c>
      <c r="U19" s="2">
        <v>6.8</v>
      </c>
      <c r="V19" s="18">
        <v>8</v>
      </c>
      <c r="W19" s="2">
        <v>5.8</v>
      </c>
      <c r="X19" s="46">
        <v>1</v>
      </c>
      <c r="Y19" s="41"/>
    </row>
    <row r="20" spans="1:25" x14ac:dyDescent="0.25">
      <c r="A20" s="87" t="s">
        <v>48</v>
      </c>
      <c r="B20" s="8">
        <v>41201</v>
      </c>
      <c r="C20" s="87" t="s">
        <v>117</v>
      </c>
      <c r="D20" s="18">
        <v>7</v>
      </c>
      <c r="E20" s="18">
        <v>9</v>
      </c>
      <c r="F20" s="14">
        <v>60</v>
      </c>
      <c r="H20" s="2">
        <f t="shared" si="0"/>
        <v>0</v>
      </c>
      <c r="I20" s="2">
        <f t="shared" si="1"/>
        <v>0</v>
      </c>
      <c r="J20" s="18">
        <v>10</v>
      </c>
      <c r="K20" s="14">
        <v>40</v>
      </c>
      <c r="M20" s="2">
        <f t="shared" si="2"/>
        <v>0</v>
      </c>
      <c r="N20" s="2">
        <f t="shared" si="3"/>
        <v>0</v>
      </c>
      <c r="O20" s="16">
        <f t="shared" si="4"/>
        <v>100</v>
      </c>
      <c r="P20" s="2">
        <f t="shared" si="5"/>
        <v>0</v>
      </c>
      <c r="Q20" s="18">
        <f t="shared" si="6"/>
        <v>1</v>
      </c>
      <c r="R20" s="6">
        <f t="shared" si="7"/>
        <v>0</v>
      </c>
      <c r="S20" s="18">
        <v>8</v>
      </c>
      <c r="T20" s="2">
        <v>57.6</v>
      </c>
      <c r="U20" s="2">
        <v>20.6</v>
      </c>
      <c r="V20" s="18">
        <v>9</v>
      </c>
      <c r="W20" s="2">
        <v>5.4</v>
      </c>
      <c r="X20" s="46">
        <v>1</v>
      </c>
      <c r="Y20" s="41"/>
    </row>
    <row r="21" spans="1:25" x14ac:dyDescent="0.25">
      <c r="A21" s="87" t="s">
        <v>49</v>
      </c>
      <c r="B21" s="8">
        <v>41201</v>
      </c>
      <c r="C21" s="87" t="s">
        <v>99</v>
      </c>
      <c r="D21" s="18">
        <v>8</v>
      </c>
      <c r="E21" s="18">
        <v>7</v>
      </c>
      <c r="F21" s="14">
        <v>100</v>
      </c>
      <c r="H21" s="2">
        <f t="shared" si="0"/>
        <v>490.00000000000006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100</v>
      </c>
      <c r="P21" s="2">
        <f t="shared" si="5"/>
        <v>490.00000000000006</v>
      </c>
      <c r="Q21" s="18">
        <f t="shared" si="6"/>
        <v>1</v>
      </c>
      <c r="R21" s="6">
        <f t="shared" si="7"/>
        <v>1</v>
      </c>
      <c r="S21" s="18">
        <v>7</v>
      </c>
      <c r="T21" s="2">
        <v>9.8000000000000007</v>
      </c>
      <c r="U21" s="2">
        <v>4.5999999999999996</v>
      </c>
      <c r="V21" s="18">
        <v>1</v>
      </c>
      <c r="W21" s="2">
        <v>6</v>
      </c>
      <c r="X21" s="46">
        <v>1</v>
      </c>
      <c r="Y21" s="41"/>
    </row>
    <row r="22" spans="1:25" x14ac:dyDescent="0.25">
      <c r="A22" s="87" t="s">
        <v>50</v>
      </c>
      <c r="B22" s="8">
        <v>41206</v>
      </c>
      <c r="C22" s="87" t="s">
        <v>81</v>
      </c>
      <c r="D22" s="18">
        <v>1</v>
      </c>
      <c r="E22" s="18">
        <v>6</v>
      </c>
      <c r="F22" s="14">
        <v>50</v>
      </c>
      <c r="H22" s="2">
        <f t="shared" si="0"/>
        <v>0</v>
      </c>
      <c r="I22" s="2">
        <f t="shared" si="1"/>
        <v>0</v>
      </c>
      <c r="J22" s="18">
        <v>8</v>
      </c>
      <c r="K22" s="14">
        <v>50</v>
      </c>
      <c r="M22" s="2">
        <f t="shared" si="2"/>
        <v>275</v>
      </c>
      <c r="N22" s="2">
        <f t="shared" si="3"/>
        <v>0</v>
      </c>
      <c r="O22" s="16">
        <f t="shared" si="4"/>
        <v>100</v>
      </c>
      <c r="P22" s="2">
        <f t="shared" si="5"/>
        <v>275</v>
      </c>
      <c r="Q22" s="18">
        <f t="shared" si="6"/>
        <v>1</v>
      </c>
      <c r="R22" s="6">
        <f t="shared" si="7"/>
        <v>1</v>
      </c>
      <c r="S22" s="18">
        <v>8</v>
      </c>
      <c r="T22" s="2">
        <v>11</v>
      </c>
      <c r="U22" s="2">
        <v>6.8</v>
      </c>
      <c r="V22" s="18">
        <v>11</v>
      </c>
      <c r="W22" s="2">
        <v>12.8</v>
      </c>
      <c r="X22" s="46">
        <v>1</v>
      </c>
      <c r="Y22" s="41"/>
    </row>
    <row r="23" spans="1:25" x14ac:dyDescent="0.25">
      <c r="A23" s="87" t="s">
        <v>51</v>
      </c>
      <c r="B23" s="8">
        <v>41206</v>
      </c>
      <c r="C23" s="87" t="s">
        <v>129</v>
      </c>
      <c r="D23" s="18">
        <v>5</v>
      </c>
      <c r="E23" s="18">
        <v>2</v>
      </c>
      <c r="F23" s="14">
        <v>50</v>
      </c>
      <c r="H23" s="2">
        <f t="shared" si="0"/>
        <v>0</v>
      </c>
      <c r="I23" s="2">
        <f t="shared" si="1"/>
        <v>0</v>
      </c>
      <c r="J23" s="18">
        <v>4</v>
      </c>
      <c r="K23" s="14">
        <v>50</v>
      </c>
      <c r="M23" s="2">
        <f t="shared" si="2"/>
        <v>0</v>
      </c>
      <c r="N23" s="2">
        <f t="shared" si="3"/>
        <v>0</v>
      </c>
      <c r="O23" s="16">
        <f t="shared" si="4"/>
        <v>100</v>
      </c>
      <c r="P23" s="2">
        <f t="shared" si="5"/>
        <v>0</v>
      </c>
      <c r="Q23" s="18">
        <f t="shared" si="6"/>
        <v>1</v>
      </c>
      <c r="R23" s="6">
        <f t="shared" si="7"/>
        <v>0</v>
      </c>
      <c r="S23" s="18">
        <v>7</v>
      </c>
      <c r="T23" s="2">
        <v>6.6</v>
      </c>
      <c r="U23" s="2">
        <v>4.2</v>
      </c>
      <c r="V23" s="18">
        <v>1</v>
      </c>
      <c r="W23" s="2">
        <v>4.5</v>
      </c>
      <c r="X23" s="46">
        <v>1</v>
      </c>
      <c r="Y23" s="41"/>
    </row>
    <row r="24" spans="1:25" x14ac:dyDescent="0.25">
      <c r="A24" s="87" t="s">
        <v>52</v>
      </c>
      <c r="B24" s="8">
        <v>41209</v>
      </c>
      <c r="C24" s="87" t="s">
        <v>81</v>
      </c>
      <c r="D24" s="18">
        <v>1</v>
      </c>
      <c r="E24" s="18">
        <v>4</v>
      </c>
      <c r="F24" s="14">
        <v>50</v>
      </c>
      <c r="H24" s="2">
        <f t="shared" si="0"/>
        <v>605</v>
      </c>
      <c r="I24" s="2">
        <f t="shared" si="1"/>
        <v>0</v>
      </c>
      <c r="J24" s="18">
        <v>12</v>
      </c>
      <c r="K24" s="14">
        <v>50</v>
      </c>
      <c r="M24" s="2">
        <f t="shared" si="2"/>
        <v>0</v>
      </c>
      <c r="N24" s="2">
        <f t="shared" si="3"/>
        <v>0</v>
      </c>
      <c r="O24" s="16">
        <f t="shared" si="4"/>
        <v>100</v>
      </c>
      <c r="P24" s="2">
        <f t="shared" si="5"/>
        <v>605</v>
      </c>
      <c r="Q24" s="18">
        <f t="shared" si="6"/>
        <v>1</v>
      </c>
      <c r="R24" s="6">
        <f t="shared" si="7"/>
        <v>1</v>
      </c>
      <c r="S24" s="18">
        <v>4</v>
      </c>
      <c r="T24" s="2">
        <v>24.2</v>
      </c>
      <c r="U24" s="2">
        <v>11</v>
      </c>
      <c r="V24" s="18">
        <v>12</v>
      </c>
      <c r="W24" s="2">
        <v>5.7</v>
      </c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1060</v>
      </c>
      <c r="G26" s="14">
        <f>SUM(G5:G25)</f>
        <v>50</v>
      </c>
      <c r="H26" s="14">
        <f>SUM(H5:H25)</f>
        <v>1565</v>
      </c>
      <c r="I26" s="14">
        <f>SUM(I5:I25)</f>
        <v>0</v>
      </c>
      <c r="K26" s="2">
        <f t="shared" ref="K26:R26" si="8">SUM(K5:K25)</f>
        <v>890</v>
      </c>
      <c r="L26" s="14">
        <f t="shared" si="8"/>
        <v>0</v>
      </c>
      <c r="M26" s="14">
        <f t="shared" si="8"/>
        <v>275</v>
      </c>
      <c r="N26" s="14">
        <f t="shared" si="8"/>
        <v>0</v>
      </c>
      <c r="O26" s="16">
        <f t="shared" si="8"/>
        <v>2000</v>
      </c>
      <c r="P26" s="2">
        <f t="shared" si="8"/>
        <v>1840</v>
      </c>
      <c r="Q26" s="18">
        <f t="shared" si="8"/>
        <v>20</v>
      </c>
      <c r="R26" s="18">
        <f t="shared" si="8"/>
        <v>5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1840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1950</v>
      </c>
      <c r="L29" s="14">
        <f>G26+L26</f>
        <v>50</v>
      </c>
      <c r="M29" s="14">
        <f>O26</f>
        <v>2000</v>
      </c>
      <c r="O29" s="20" t="s">
        <v>21</v>
      </c>
      <c r="P29" s="22">
        <f>IF(R26=0,0,R26/Q26)</f>
        <v>0.25</v>
      </c>
      <c r="S29" s="18"/>
      <c r="V29" s="18"/>
    </row>
    <row r="30" spans="1:25" x14ac:dyDescent="0.25">
      <c r="I30" s="51" t="s">
        <v>28</v>
      </c>
      <c r="J30" s="52"/>
      <c r="K30" s="53">
        <f>H26+M26</f>
        <v>1840</v>
      </c>
      <c r="L30" s="53">
        <f>I26+N26</f>
        <v>0</v>
      </c>
      <c r="M30" s="53">
        <f>P26</f>
        <v>1840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-110</v>
      </c>
      <c r="L31" s="14">
        <f>L30-L29</f>
        <v>-50</v>
      </c>
      <c r="M31" s="14">
        <f>M30-M29</f>
        <v>-160</v>
      </c>
      <c r="S31" s="18"/>
      <c r="V31" s="18"/>
    </row>
    <row r="32" spans="1:25" x14ac:dyDescent="0.25">
      <c r="I32" s="85" t="s">
        <v>57</v>
      </c>
      <c r="J32" s="54"/>
      <c r="K32" s="55">
        <f>K31/MAX(1,K29)</f>
        <v>-5.6410256410256411E-2</v>
      </c>
      <c r="L32" s="55">
        <f>L31/MAX(1,L29)</f>
        <v>-1</v>
      </c>
      <c r="M32" s="55">
        <f>M31/MAX(1,M29)</f>
        <v>-0.08</v>
      </c>
      <c r="O32" s="20" t="s">
        <v>63</v>
      </c>
      <c r="P32" s="12">
        <f>P28+P30</f>
        <v>1840</v>
      </c>
      <c r="S32" s="18"/>
      <c r="V32" s="18"/>
    </row>
    <row r="33" spans="2:25" x14ac:dyDescent="0.25">
      <c r="B33" s="8"/>
      <c r="C33" s="87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87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87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87"/>
      <c r="T85" s="2"/>
      <c r="U85" s="2"/>
      <c r="V85" s="18"/>
    </row>
    <row r="86" spans="19:22" s="65" customFormat="1" x14ac:dyDescent="0.25">
      <c r="S86" s="87"/>
      <c r="T86" s="2"/>
      <c r="U86" s="2"/>
      <c r="V86" s="18"/>
    </row>
    <row r="87" spans="19:22" s="65" customFormat="1" x14ac:dyDescent="0.25">
      <c r="S87" s="87"/>
      <c r="T87" s="2"/>
      <c r="U87" s="2"/>
      <c r="V87" s="18"/>
    </row>
    <row r="88" spans="19:22" s="65" customFormat="1" x14ac:dyDescent="0.25">
      <c r="S88" s="87"/>
      <c r="T88" s="2"/>
      <c r="U88" s="2"/>
      <c r="V88" s="18"/>
    </row>
    <row r="89" spans="19:22" s="65" customFormat="1" x14ac:dyDescent="0.25">
      <c r="S89" s="87"/>
      <c r="T89" s="2"/>
      <c r="U89" s="2"/>
      <c r="V89" s="18"/>
    </row>
    <row r="90" spans="19:22" s="65" customFormat="1" x14ac:dyDescent="0.25">
      <c r="S90" s="87"/>
      <c r="T90" s="2"/>
      <c r="U90" s="2"/>
      <c r="V90" s="18"/>
    </row>
    <row r="91" spans="19:22" s="65" customFormat="1" x14ac:dyDescent="0.25">
      <c r="S91" s="87"/>
      <c r="T91" s="2"/>
      <c r="U91" s="2"/>
      <c r="V91" s="18"/>
    </row>
    <row r="92" spans="19:22" s="65" customFormat="1" x14ac:dyDescent="0.25">
      <c r="S92" s="87"/>
      <c r="T92" s="2"/>
      <c r="U92" s="2"/>
      <c r="V92" s="18"/>
    </row>
    <row r="93" spans="19:22" s="65" customFormat="1" x14ac:dyDescent="0.25">
      <c r="S93" s="87"/>
      <c r="T93" s="2"/>
      <c r="U93" s="2"/>
      <c r="V93" s="18"/>
    </row>
    <row r="94" spans="19:22" s="65" customFormat="1" x14ac:dyDescent="0.25">
      <c r="S94" s="87"/>
      <c r="T94" s="2"/>
      <c r="U94" s="2"/>
      <c r="V94" s="18"/>
    </row>
    <row r="95" spans="19:22" s="65" customFormat="1" x14ac:dyDescent="0.25">
      <c r="S95" s="87"/>
      <c r="T95" s="2"/>
      <c r="U95" s="2"/>
      <c r="V95" s="18"/>
    </row>
    <row r="96" spans="19:22" s="65" customFormat="1" x14ac:dyDescent="0.25">
      <c r="S96" s="87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1" priority="1" operator="lessThan">
      <formula>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Q24" sqref="Q24"/>
    </sheetView>
  </sheetViews>
  <sheetFormatPr defaultRowHeight="15" x14ac:dyDescent="0.25"/>
  <cols>
    <col min="1" max="1" width="7.7109375" style="87" customWidth="1"/>
    <col min="2" max="2" width="11.140625" style="65" customWidth="1"/>
    <col min="3" max="3" width="7.42578125" style="65" customWidth="1"/>
    <col min="4" max="4" width="7.140625" style="65" customWidth="1"/>
    <col min="5" max="5" width="8" style="87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7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87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82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86" t="s">
        <v>12</v>
      </c>
      <c r="S3" s="128" t="s">
        <v>8</v>
      </c>
      <c r="T3" s="129"/>
      <c r="U3" s="130"/>
      <c r="V3" s="128" t="s">
        <v>25</v>
      </c>
      <c r="W3" s="130"/>
      <c r="X3" s="86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86" t="s">
        <v>29</v>
      </c>
      <c r="S4" s="10" t="s">
        <v>14</v>
      </c>
      <c r="T4" s="12" t="s">
        <v>6</v>
      </c>
      <c r="U4" s="12" t="s">
        <v>7</v>
      </c>
      <c r="V4" s="88" t="s">
        <v>14</v>
      </c>
      <c r="W4" s="12" t="s">
        <v>7</v>
      </c>
      <c r="X4" s="86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87" t="s">
        <v>9</v>
      </c>
      <c r="B5" s="8">
        <v>41186</v>
      </c>
      <c r="C5" s="87" t="s">
        <v>83</v>
      </c>
      <c r="D5" s="18">
        <v>6</v>
      </c>
      <c r="E5" s="18">
        <v>4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>
        <v>7</v>
      </c>
      <c r="K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2</v>
      </c>
      <c r="T5" s="2">
        <v>6.2</v>
      </c>
      <c r="U5" s="2">
        <v>3.4</v>
      </c>
      <c r="V5" s="18">
        <v>7</v>
      </c>
      <c r="W5" s="2">
        <v>3.6</v>
      </c>
      <c r="X5" s="46">
        <v>1</v>
      </c>
      <c r="Y5" s="41"/>
    </row>
    <row r="6" spans="1:42" x14ac:dyDescent="0.25">
      <c r="A6" s="87" t="s">
        <v>34</v>
      </c>
      <c r="B6" s="8">
        <v>41190</v>
      </c>
      <c r="C6" s="87" t="s">
        <v>94</v>
      </c>
      <c r="D6" s="18">
        <v>1</v>
      </c>
      <c r="E6" s="18">
        <v>6</v>
      </c>
      <c r="F6" s="14">
        <v>50</v>
      </c>
      <c r="H6" s="2">
        <f t="shared" si="0"/>
        <v>0</v>
      </c>
      <c r="I6" s="2">
        <f t="shared" si="1"/>
        <v>0</v>
      </c>
      <c r="J6" s="18">
        <v>5</v>
      </c>
      <c r="K6" s="14">
        <v>50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0</v>
      </c>
      <c r="Q6" s="18">
        <f t="shared" si="6"/>
        <v>1</v>
      </c>
      <c r="R6" s="6">
        <f t="shared" si="7"/>
        <v>0</v>
      </c>
      <c r="S6" s="18">
        <v>3</v>
      </c>
      <c r="T6" s="2">
        <v>4</v>
      </c>
      <c r="U6" s="2">
        <v>2.6</v>
      </c>
      <c r="V6" s="18">
        <v>2</v>
      </c>
      <c r="W6" s="2">
        <v>6.6</v>
      </c>
      <c r="X6" s="46">
        <v>1</v>
      </c>
      <c r="Y6" s="41"/>
    </row>
    <row r="7" spans="1:42" x14ac:dyDescent="0.25">
      <c r="A7" s="87" t="s">
        <v>35</v>
      </c>
      <c r="B7" s="8">
        <v>41190</v>
      </c>
      <c r="C7" s="87" t="s">
        <v>94</v>
      </c>
      <c r="D7" s="18">
        <v>2</v>
      </c>
      <c r="E7" s="18">
        <v>2</v>
      </c>
      <c r="F7" s="14">
        <v>50</v>
      </c>
      <c r="H7" s="2">
        <f t="shared" si="0"/>
        <v>0</v>
      </c>
      <c r="I7" s="2">
        <f t="shared" si="1"/>
        <v>0</v>
      </c>
      <c r="J7" s="18">
        <v>6</v>
      </c>
      <c r="K7" s="14">
        <v>20</v>
      </c>
      <c r="L7" s="14">
        <v>30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0</v>
      </c>
      <c r="Q7" s="18">
        <f t="shared" si="6"/>
        <v>1</v>
      </c>
      <c r="R7" s="6">
        <f t="shared" si="7"/>
        <v>0</v>
      </c>
      <c r="S7" s="18">
        <v>1</v>
      </c>
      <c r="T7" s="2">
        <v>22</v>
      </c>
      <c r="U7" s="2">
        <v>9</v>
      </c>
      <c r="V7" s="18">
        <v>8</v>
      </c>
      <c r="W7" s="2">
        <v>9.1999999999999993</v>
      </c>
      <c r="X7" s="46">
        <v>1</v>
      </c>
      <c r="Y7" s="41"/>
    </row>
    <row r="8" spans="1:42" x14ac:dyDescent="0.25">
      <c r="A8" s="87" t="s">
        <v>36</v>
      </c>
      <c r="B8" s="8">
        <v>41191</v>
      </c>
      <c r="C8" s="87" t="s">
        <v>74</v>
      </c>
      <c r="D8" s="18">
        <v>3</v>
      </c>
      <c r="E8" s="18">
        <v>3</v>
      </c>
      <c r="F8" s="14">
        <v>50</v>
      </c>
      <c r="H8" s="2">
        <f t="shared" si="0"/>
        <v>0</v>
      </c>
      <c r="I8" s="2">
        <f t="shared" si="1"/>
        <v>0</v>
      </c>
      <c r="J8" s="18">
        <v>6</v>
      </c>
      <c r="K8" s="14">
        <v>20</v>
      </c>
      <c r="L8" s="14">
        <v>30</v>
      </c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0</v>
      </c>
      <c r="Q8" s="18">
        <f t="shared" si="6"/>
        <v>1</v>
      </c>
      <c r="R8" s="6">
        <f t="shared" si="7"/>
        <v>0</v>
      </c>
      <c r="S8" s="18">
        <v>7</v>
      </c>
      <c r="T8" s="2">
        <v>6</v>
      </c>
      <c r="U8" s="2">
        <v>3.2</v>
      </c>
      <c r="V8" s="18">
        <v>1</v>
      </c>
      <c r="W8" s="2">
        <v>3.2</v>
      </c>
      <c r="X8" s="46">
        <v>1</v>
      </c>
      <c r="Y8" s="41"/>
    </row>
    <row r="9" spans="1:42" x14ac:dyDescent="0.25">
      <c r="A9" s="87" t="s">
        <v>37</v>
      </c>
      <c r="B9" s="8">
        <v>41197</v>
      </c>
      <c r="C9" s="87" t="s">
        <v>74</v>
      </c>
      <c r="D9" s="18">
        <v>8</v>
      </c>
      <c r="E9" s="18">
        <v>6</v>
      </c>
      <c r="F9" s="14">
        <v>50</v>
      </c>
      <c r="H9" s="2">
        <f t="shared" si="0"/>
        <v>0</v>
      </c>
      <c r="I9" s="2">
        <f>IF(E9=S9,G9/2*MIN(U9,22),IF(E9=V9,G9/2*MIN(W10,22),0))*X9</f>
        <v>0</v>
      </c>
      <c r="J9" s="18">
        <v>3</v>
      </c>
      <c r="K9" s="14">
        <v>20</v>
      </c>
      <c r="L9" s="14">
        <v>30</v>
      </c>
      <c r="M9" s="2">
        <f t="shared" si="2"/>
        <v>0</v>
      </c>
      <c r="N9" s="2">
        <f>IF(J9=S9,L9/2*MIN(U9,22),IF(J9=V9,L9/2*MIN(W10,22),0))*X9</f>
        <v>0</v>
      </c>
      <c r="O9" s="16">
        <f t="shared" si="4"/>
        <v>100</v>
      </c>
      <c r="P9" s="2">
        <f t="shared" si="5"/>
        <v>0</v>
      </c>
      <c r="Q9" s="18">
        <f t="shared" si="6"/>
        <v>1</v>
      </c>
      <c r="R9" s="6">
        <f t="shared" si="7"/>
        <v>0</v>
      </c>
      <c r="S9" s="18">
        <v>7</v>
      </c>
      <c r="T9" s="2">
        <v>4.4000000000000004</v>
      </c>
      <c r="U9" s="2">
        <v>3</v>
      </c>
      <c r="V9" s="18">
        <v>6</v>
      </c>
      <c r="W9" s="2">
        <v>4.2</v>
      </c>
      <c r="X9" s="46">
        <v>1</v>
      </c>
      <c r="Y9" s="41"/>
    </row>
    <row r="10" spans="1:42" x14ac:dyDescent="0.25">
      <c r="A10" s="87" t="s">
        <v>38</v>
      </c>
      <c r="B10" s="8">
        <v>41199</v>
      </c>
      <c r="C10" s="87" t="s">
        <v>81</v>
      </c>
      <c r="D10" s="18">
        <v>3</v>
      </c>
      <c r="E10" s="18">
        <v>1</v>
      </c>
      <c r="F10" s="14">
        <v>50</v>
      </c>
      <c r="H10" s="2">
        <f t="shared" si="0"/>
        <v>157.5</v>
      </c>
      <c r="I10" s="2">
        <f>IF(E10=S10,G10/2*MIN(U10,22),IF(E10=V10,G10/2*MIN(#REF!,22),0))*X10</f>
        <v>0</v>
      </c>
      <c r="J10" s="18">
        <v>5</v>
      </c>
      <c r="K10" s="14">
        <v>20</v>
      </c>
      <c r="L10" s="14">
        <v>30</v>
      </c>
      <c r="M10" s="2">
        <f t="shared" si="2"/>
        <v>0</v>
      </c>
      <c r="N10" s="2">
        <f>IF(J10=S10,L10/2*MIN(U10,22),IF(J10=V10,L10/2*MIN(#REF!,22),0))*X10</f>
        <v>0</v>
      </c>
      <c r="O10" s="16">
        <f t="shared" si="4"/>
        <v>100</v>
      </c>
      <c r="P10" s="2">
        <f t="shared" si="5"/>
        <v>157.5</v>
      </c>
      <c r="Q10" s="18">
        <f t="shared" si="6"/>
        <v>1</v>
      </c>
      <c r="R10" s="6">
        <f t="shared" si="7"/>
        <v>1</v>
      </c>
      <c r="S10" s="18">
        <v>1</v>
      </c>
      <c r="T10" s="2">
        <v>6.3</v>
      </c>
      <c r="U10" s="2">
        <v>3.7</v>
      </c>
      <c r="V10" s="18">
        <v>3</v>
      </c>
      <c r="W10" s="2">
        <v>7.5</v>
      </c>
      <c r="X10" s="46">
        <v>1</v>
      </c>
      <c r="Y10" s="41"/>
    </row>
    <row r="11" spans="1:42" x14ac:dyDescent="0.25">
      <c r="A11" s="87" t="s">
        <v>39</v>
      </c>
      <c r="B11" s="8">
        <v>41201</v>
      </c>
      <c r="C11" s="87" t="s">
        <v>71</v>
      </c>
      <c r="D11" s="18">
        <v>5</v>
      </c>
      <c r="E11" s="18">
        <v>5</v>
      </c>
      <c r="F11" s="14">
        <v>50</v>
      </c>
      <c r="H11" s="2">
        <f t="shared" si="0"/>
        <v>0</v>
      </c>
      <c r="I11" s="2">
        <f t="shared" si="1"/>
        <v>0</v>
      </c>
      <c r="J11" s="18">
        <v>8</v>
      </c>
      <c r="K11" s="14">
        <v>50</v>
      </c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0</v>
      </c>
      <c r="Q11" s="18">
        <f t="shared" si="6"/>
        <v>1</v>
      </c>
      <c r="R11" s="6">
        <f t="shared" si="7"/>
        <v>0</v>
      </c>
      <c r="S11" s="18" t="s">
        <v>102</v>
      </c>
      <c r="T11" s="2">
        <v>6.9</v>
      </c>
      <c r="U11" s="2">
        <v>4.4000000000000004</v>
      </c>
      <c r="V11" s="18">
        <v>5</v>
      </c>
      <c r="W11" s="2">
        <v>4.5999999999999996</v>
      </c>
      <c r="X11" s="46">
        <v>1</v>
      </c>
      <c r="Y11" s="41"/>
    </row>
    <row r="12" spans="1:42" x14ac:dyDescent="0.25">
      <c r="A12" s="87" t="s">
        <v>40</v>
      </c>
      <c r="B12" s="8">
        <v>41204</v>
      </c>
      <c r="C12" s="87" t="s">
        <v>71</v>
      </c>
      <c r="D12" s="18">
        <v>7</v>
      </c>
      <c r="E12" s="18">
        <v>4</v>
      </c>
      <c r="F12" s="14">
        <v>50</v>
      </c>
      <c r="H12" s="2">
        <f t="shared" si="0"/>
        <v>0</v>
      </c>
      <c r="I12" s="2">
        <f t="shared" si="1"/>
        <v>0</v>
      </c>
      <c r="J12" s="18">
        <v>6</v>
      </c>
      <c r="K12" s="14">
        <v>50</v>
      </c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3</v>
      </c>
      <c r="T12" s="2">
        <v>5.9</v>
      </c>
      <c r="U12" s="2">
        <v>3.5</v>
      </c>
      <c r="V12" s="18">
        <v>2</v>
      </c>
      <c r="W12" s="2">
        <v>3.7</v>
      </c>
      <c r="X12" s="46">
        <v>1</v>
      </c>
      <c r="Y12" s="41"/>
    </row>
    <row r="13" spans="1:42" x14ac:dyDescent="0.25">
      <c r="A13" s="87" t="s">
        <v>41</v>
      </c>
      <c r="B13" s="8">
        <v>41205</v>
      </c>
      <c r="C13" s="87" t="s">
        <v>94</v>
      </c>
      <c r="D13" s="18">
        <v>1</v>
      </c>
      <c r="E13" s="18">
        <v>5</v>
      </c>
      <c r="F13" s="14">
        <v>50</v>
      </c>
      <c r="H13" s="2">
        <f t="shared" si="0"/>
        <v>95</v>
      </c>
      <c r="I13" s="2">
        <f t="shared" si="1"/>
        <v>0</v>
      </c>
      <c r="J13" s="18">
        <v>1</v>
      </c>
      <c r="K13" s="14">
        <v>50</v>
      </c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95</v>
      </c>
      <c r="Q13" s="18">
        <f t="shared" si="6"/>
        <v>1</v>
      </c>
      <c r="R13" s="6">
        <f t="shared" si="7"/>
        <v>0</v>
      </c>
      <c r="S13" s="18">
        <v>5</v>
      </c>
      <c r="T13" s="2">
        <v>3.8</v>
      </c>
      <c r="U13" s="2">
        <v>2.6</v>
      </c>
      <c r="V13" s="18">
        <v>1</v>
      </c>
      <c r="W13" s="2">
        <v>5.4</v>
      </c>
      <c r="X13" s="46">
        <v>1</v>
      </c>
      <c r="Y13" s="41"/>
    </row>
    <row r="14" spans="1:42" x14ac:dyDescent="0.25">
      <c r="A14" s="87" t="s">
        <v>42</v>
      </c>
      <c r="B14" s="8">
        <v>41205</v>
      </c>
      <c r="C14" s="87" t="s">
        <v>74</v>
      </c>
      <c r="D14" s="18">
        <v>2</v>
      </c>
      <c r="E14" s="18">
        <v>7</v>
      </c>
      <c r="F14" s="14">
        <v>20</v>
      </c>
      <c r="G14" s="14">
        <v>30</v>
      </c>
      <c r="H14" s="2">
        <f t="shared" si="0"/>
        <v>0</v>
      </c>
      <c r="I14" s="2">
        <f t="shared" si="1"/>
        <v>78</v>
      </c>
      <c r="J14" s="18">
        <v>3</v>
      </c>
      <c r="K14" s="14">
        <v>20</v>
      </c>
      <c r="L14" s="14">
        <v>30</v>
      </c>
      <c r="M14" s="2">
        <f t="shared" si="2"/>
        <v>0</v>
      </c>
      <c r="N14" s="2">
        <f t="shared" si="3"/>
        <v>0</v>
      </c>
      <c r="O14" s="16">
        <f t="shared" si="4"/>
        <v>100</v>
      </c>
      <c r="P14" s="2">
        <f t="shared" si="5"/>
        <v>78</v>
      </c>
      <c r="Q14" s="18">
        <f t="shared" si="6"/>
        <v>1</v>
      </c>
      <c r="R14" s="6">
        <f t="shared" si="7"/>
        <v>0</v>
      </c>
      <c r="S14" s="18">
        <v>6</v>
      </c>
      <c r="T14" s="2">
        <v>2.6</v>
      </c>
      <c r="U14" s="2">
        <v>2.2000000000000002</v>
      </c>
      <c r="V14" s="18">
        <v>7</v>
      </c>
      <c r="W14" s="2">
        <v>5.2</v>
      </c>
      <c r="X14" s="46">
        <v>1</v>
      </c>
      <c r="Y14" s="41"/>
    </row>
    <row r="15" spans="1:42" x14ac:dyDescent="0.25">
      <c r="A15" s="87" t="s">
        <v>43</v>
      </c>
      <c r="B15" s="8">
        <v>41205</v>
      </c>
      <c r="C15" s="87" t="s">
        <v>74</v>
      </c>
      <c r="D15" s="18">
        <v>4</v>
      </c>
      <c r="E15" s="18">
        <v>4</v>
      </c>
      <c r="F15" s="14">
        <v>50</v>
      </c>
      <c r="H15" s="2">
        <f t="shared" si="0"/>
        <v>0</v>
      </c>
      <c r="I15" s="2">
        <f t="shared" si="1"/>
        <v>0</v>
      </c>
      <c r="J15" s="18">
        <v>1</v>
      </c>
      <c r="K15" s="14">
        <v>50</v>
      </c>
      <c r="M15" s="2">
        <f t="shared" si="2"/>
        <v>0</v>
      </c>
      <c r="N15" s="2">
        <f t="shared" si="3"/>
        <v>0</v>
      </c>
      <c r="O15" s="16">
        <f t="shared" si="4"/>
        <v>100</v>
      </c>
      <c r="P15" s="2">
        <f t="shared" si="5"/>
        <v>0</v>
      </c>
      <c r="Q15" s="18">
        <f t="shared" si="6"/>
        <v>1</v>
      </c>
      <c r="R15" s="6">
        <f t="shared" si="7"/>
        <v>0</v>
      </c>
      <c r="S15" s="18">
        <v>6</v>
      </c>
      <c r="T15" s="2">
        <v>2.6</v>
      </c>
      <c r="U15" s="2">
        <v>2.2000000000000002</v>
      </c>
      <c r="V15" s="18">
        <v>4</v>
      </c>
      <c r="W15" s="2">
        <v>3.2</v>
      </c>
      <c r="X15" s="46">
        <v>1</v>
      </c>
      <c r="Y15" s="41"/>
    </row>
    <row r="16" spans="1:42" x14ac:dyDescent="0.25">
      <c r="A16" s="87" t="s">
        <v>44</v>
      </c>
      <c r="B16" s="8">
        <v>41207</v>
      </c>
      <c r="C16" s="87" t="s">
        <v>81</v>
      </c>
      <c r="D16" s="18">
        <v>1</v>
      </c>
      <c r="E16" s="18">
        <v>2</v>
      </c>
      <c r="F16" s="14">
        <v>50</v>
      </c>
      <c r="H16" s="2">
        <f t="shared" si="0"/>
        <v>0</v>
      </c>
      <c r="I16" s="2">
        <f t="shared" si="1"/>
        <v>0</v>
      </c>
      <c r="J16" s="18">
        <v>4</v>
      </c>
      <c r="K16" s="14">
        <v>50</v>
      </c>
      <c r="M16" s="2">
        <f t="shared" si="2"/>
        <v>0</v>
      </c>
      <c r="N16" s="2">
        <f t="shared" si="3"/>
        <v>0</v>
      </c>
      <c r="O16" s="16">
        <f t="shared" si="4"/>
        <v>100</v>
      </c>
      <c r="P16" s="2">
        <f t="shared" si="5"/>
        <v>0</v>
      </c>
      <c r="Q16" s="18">
        <f t="shared" si="6"/>
        <v>1</v>
      </c>
      <c r="R16" s="6">
        <f t="shared" si="7"/>
        <v>0</v>
      </c>
      <c r="S16" s="18">
        <v>1</v>
      </c>
      <c r="T16" s="2">
        <v>3.5</v>
      </c>
      <c r="U16" s="2">
        <v>3.2</v>
      </c>
      <c r="V16" s="18" t="s">
        <v>102</v>
      </c>
      <c r="W16" s="2">
        <v>3.2</v>
      </c>
      <c r="X16" s="46">
        <v>1</v>
      </c>
      <c r="Y16" s="41"/>
    </row>
    <row r="17" spans="1:25" x14ac:dyDescent="0.25">
      <c r="A17" s="87" t="s">
        <v>45</v>
      </c>
      <c r="B17" s="8">
        <v>41212</v>
      </c>
      <c r="C17" s="87" t="s">
        <v>135</v>
      </c>
      <c r="D17" s="18">
        <v>5</v>
      </c>
      <c r="E17" s="18">
        <v>7</v>
      </c>
      <c r="F17" s="14">
        <v>50</v>
      </c>
      <c r="H17" s="2">
        <f t="shared" si="0"/>
        <v>0</v>
      </c>
      <c r="I17" s="2">
        <f t="shared" si="1"/>
        <v>0</v>
      </c>
      <c r="J17" s="18">
        <v>2</v>
      </c>
      <c r="K17" s="14">
        <v>25</v>
      </c>
      <c r="L17" s="14">
        <v>25</v>
      </c>
      <c r="M17" s="2">
        <f t="shared" si="2"/>
        <v>0</v>
      </c>
      <c r="N17" s="2">
        <f t="shared" si="3"/>
        <v>0</v>
      </c>
      <c r="O17" s="16">
        <f t="shared" si="4"/>
        <v>100</v>
      </c>
      <c r="P17" s="2">
        <f t="shared" si="5"/>
        <v>0</v>
      </c>
      <c r="Q17" s="18">
        <f t="shared" si="6"/>
        <v>1</v>
      </c>
      <c r="R17" s="6">
        <f t="shared" si="7"/>
        <v>0</v>
      </c>
      <c r="S17" s="18">
        <v>5</v>
      </c>
      <c r="T17" s="2">
        <v>3.2</v>
      </c>
      <c r="U17" s="2">
        <v>2.6</v>
      </c>
      <c r="V17" s="18">
        <v>1</v>
      </c>
      <c r="W17" s="2">
        <v>4.8</v>
      </c>
      <c r="X17" s="46">
        <v>1</v>
      </c>
      <c r="Y17" s="41"/>
    </row>
    <row r="18" spans="1:25" x14ac:dyDescent="0.25">
      <c r="A18" s="87" t="s">
        <v>46</v>
      </c>
      <c r="B18" s="8">
        <v>41212</v>
      </c>
      <c r="C18" s="87" t="s">
        <v>135</v>
      </c>
      <c r="D18" s="18">
        <v>9</v>
      </c>
      <c r="E18" s="18">
        <v>10</v>
      </c>
      <c r="F18" s="14">
        <v>50</v>
      </c>
      <c r="H18" s="2">
        <f t="shared" si="0"/>
        <v>120</v>
      </c>
      <c r="I18" s="2">
        <f t="shared" si="1"/>
        <v>0</v>
      </c>
      <c r="J18" s="18">
        <v>3</v>
      </c>
      <c r="K18" s="14">
        <v>50</v>
      </c>
      <c r="M18" s="2">
        <f t="shared" si="2"/>
        <v>0</v>
      </c>
      <c r="N18" s="2">
        <f t="shared" si="3"/>
        <v>0</v>
      </c>
      <c r="O18" s="16">
        <f t="shared" si="4"/>
        <v>100</v>
      </c>
      <c r="P18" s="2">
        <f t="shared" si="5"/>
        <v>120</v>
      </c>
      <c r="Q18" s="18">
        <f t="shared" si="6"/>
        <v>1</v>
      </c>
      <c r="R18" s="6">
        <f t="shared" si="7"/>
        <v>1</v>
      </c>
      <c r="S18" s="18">
        <v>10</v>
      </c>
      <c r="T18" s="2">
        <v>4.8</v>
      </c>
      <c r="U18" s="2">
        <v>3.4</v>
      </c>
      <c r="V18" s="18">
        <v>4</v>
      </c>
      <c r="W18" s="2">
        <v>4.4000000000000004</v>
      </c>
      <c r="X18" s="46">
        <v>1</v>
      </c>
      <c r="Y18" s="41"/>
    </row>
    <row r="19" spans="1:25" x14ac:dyDescent="0.25">
      <c r="A19" s="87" t="s">
        <v>47</v>
      </c>
      <c r="B19" s="8">
        <v>41212</v>
      </c>
      <c r="C19" s="87" t="s">
        <v>135</v>
      </c>
      <c r="D19" s="18">
        <v>11</v>
      </c>
      <c r="E19" s="18">
        <v>5</v>
      </c>
      <c r="F19" s="14">
        <v>50</v>
      </c>
      <c r="H19" s="2">
        <f t="shared" si="0"/>
        <v>114.99999999999999</v>
      </c>
      <c r="I19" s="2">
        <f t="shared" si="1"/>
        <v>0</v>
      </c>
      <c r="J19" s="18">
        <v>8</v>
      </c>
      <c r="K19" s="14">
        <v>50</v>
      </c>
      <c r="M19" s="2">
        <f t="shared" si="2"/>
        <v>0</v>
      </c>
      <c r="N19" s="2">
        <f t="shared" si="3"/>
        <v>0</v>
      </c>
      <c r="O19" s="16">
        <f t="shared" si="4"/>
        <v>100</v>
      </c>
      <c r="P19" s="2">
        <f t="shared" si="5"/>
        <v>114.99999999999999</v>
      </c>
      <c r="Q19" s="18">
        <f t="shared" si="6"/>
        <v>1</v>
      </c>
      <c r="R19" s="6">
        <f t="shared" si="7"/>
        <v>1</v>
      </c>
      <c r="S19" s="18">
        <v>5</v>
      </c>
      <c r="T19" s="2">
        <v>4.5999999999999996</v>
      </c>
      <c r="U19" s="2">
        <v>2.8</v>
      </c>
      <c r="V19" s="18">
        <v>8</v>
      </c>
      <c r="W19" s="2">
        <v>4.8</v>
      </c>
      <c r="X19" s="46">
        <v>1</v>
      </c>
      <c r="Y19" s="41"/>
    </row>
    <row r="20" spans="1:25" x14ac:dyDescent="0.25">
      <c r="A20" s="113" t="s">
        <v>49</v>
      </c>
      <c r="B20" s="8">
        <v>41212</v>
      </c>
      <c r="C20" s="113" t="s">
        <v>131</v>
      </c>
      <c r="D20" s="18">
        <v>12</v>
      </c>
      <c r="E20" s="18">
        <v>7</v>
      </c>
      <c r="F20" s="14">
        <v>50</v>
      </c>
      <c r="H20" s="2">
        <f t="shared" si="0"/>
        <v>0</v>
      </c>
      <c r="I20" s="2">
        <f t="shared" si="1"/>
        <v>0</v>
      </c>
      <c r="J20" s="18">
        <v>2</v>
      </c>
      <c r="K20" s="14">
        <v>50</v>
      </c>
      <c r="M20" s="2">
        <f t="shared" si="2"/>
        <v>0</v>
      </c>
      <c r="N20" s="2">
        <f t="shared" si="3"/>
        <v>0</v>
      </c>
      <c r="O20" s="16">
        <f t="shared" si="4"/>
        <v>100</v>
      </c>
      <c r="P20" s="2">
        <f t="shared" si="5"/>
        <v>0</v>
      </c>
      <c r="Q20" s="18">
        <f t="shared" si="6"/>
        <v>1</v>
      </c>
      <c r="R20" s="6">
        <f t="shared" si="7"/>
        <v>0</v>
      </c>
      <c r="S20" s="18">
        <v>1</v>
      </c>
      <c r="T20" s="2">
        <v>8.6</v>
      </c>
      <c r="U20" s="2">
        <v>3.4</v>
      </c>
      <c r="V20" s="18">
        <v>7</v>
      </c>
      <c r="W20" s="2">
        <v>3.2</v>
      </c>
      <c r="X20" s="46">
        <v>1</v>
      </c>
      <c r="Y20" s="41"/>
    </row>
    <row r="21" spans="1:25" x14ac:dyDescent="0.25">
      <c r="A21" s="87" t="s">
        <v>49</v>
      </c>
      <c r="B21" s="8">
        <v>41213</v>
      </c>
      <c r="C21" s="87" t="s">
        <v>137</v>
      </c>
      <c r="D21" s="18">
        <v>2</v>
      </c>
      <c r="E21" s="18">
        <v>3</v>
      </c>
      <c r="F21" s="14">
        <v>50</v>
      </c>
      <c r="H21" s="2">
        <f t="shared" si="0"/>
        <v>0</v>
      </c>
      <c r="I21" s="2">
        <f t="shared" si="1"/>
        <v>0</v>
      </c>
      <c r="J21" s="18">
        <v>5</v>
      </c>
      <c r="K21" s="14">
        <v>50</v>
      </c>
      <c r="M21" s="2">
        <f t="shared" si="2"/>
        <v>0</v>
      </c>
      <c r="N21" s="2">
        <f t="shared" si="3"/>
        <v>0</v>
      </c>
      <c r="O21" s="16">
        <f t="shared" si="4"/>
        <v>100</v>
      </c>
      <c r="P21" s="2">
        <f t="shared" si="5"/>
        <v>0</v>
      </c>
      <c r="Q21" s="18">
        <f t="shared" si="6"/>
        <v>1</v>
      </c>
      <c r="R21" s="6">
        <f t="shared" si="7"/>
        <v>0</v>
      </c>
      <c r="S21" s="18">
        <v>1</v>
      </c>
      <c r="T21" s="2">
        <v>7.2</v>
      </c>
      <c r="U21" s="2">
        <v>4</v>
      </c>
      <c r="V21" s="18">
        <v>3</v>
      </c>
      <c r="W21" s="2">
        <v>8.8000000000000007</v>
      </c>
      <c r="X21" s="46">
        <v>1</v>
      </c>
      <c r="Y21" s="41"/>
    </row>
    <row r="22" spans="1:25" x14ac:dyDescent="0.25">
      <c r="A22" s="87" t="s">
        <v>50</v>
      </c>
      <c r="B22" s="8">
        <v>41213</v>
      </c>
      <c r="C22" s="87" t="s">
        <v>137</v>
      </c>
      <c r="D22" s="18">
        <v>3</v>
      </c>
      <c r="E22" s="18">
        <v>7</v>
      </c>
      <c r="F22" s="14">
        <v>50</v>
      </c>
      <c r="H22" s="2">
        <f t="shared" si="0"/>
        <v>0</v>
      </c>
      <c r="I22" s="2">
        <f t="shared" si="1"/>
        <v>0</v>
      </c>
      <c r="J22" s="18">
        <v>2</v>
      </c>
      <c r="K22" s="14">
        <v>50</v>
      </c>
      <c r="M22" s="2">
        <f t="shared" si="2"/>
        <v>0</v>
      </c>
      <c r="N22" s="2">
        <f t="shared" si="3"/>
        <v>0</v>
      </c>
      <c r="O22" s="16">
        <f t="shared" si="4"/>
        <v>100</v>
      </c>
      <c r="P22" s="2">
        <f t="shared" si="5"/>
        <v>0</v>
      </c>
      <c r="Q22" s="18">
        <f t="shared" si="6"/>
        <v>1</v>
      </c>
      <c r="R22" s="6">
        <f t="shared" si="7"/>
        <v>0</v>
      </c>
      <c r="S22" s="18">
        <v>9</v>
      </c>
      <c r="T22" s="2">
        <v>3.4</v>
      </c>
      <c r="U22" s="2">
        <v>2.4</v>
      </c>
      <c r="V22" s="18">
        <v>7</v>
      </c>
      <c r="W22" s="2">
        <v>5.2</v>
      </c>
      <c r="X22" s="46">
        <v>1</v>
      </c>
      <c r="Y22" s="41"/>
    </row>
    <row r="23" spans="1:25" x14ac:dyDescent="0.25">
      <c r="A23" s="87" t="s">
        <v>51</v>
      </c>
      <c r="B23" s="8">
        <v>41213</v>
      </c>
      <c r="C23" s="87" t="s">
        <v>137</v>
      </c>
      <c r="D23" s="18">
        <v>4</v>
      </c>
      <c r="E23" s="18">
        <v>1</v>
      </c>
      <c r="F23" s="14">
        <v>50</v>
      </c>
      <c r="H23" s="2">
        <f t="shared" si="0"/>
        <v>0</v>
      </c>
      <c r="I23" s="2">
        <f t="shared" si="1"/>
        <v>0</v>
      </c>
      <c r="J23" s="18">
        <v>5</v>
      </c>
      <c r="K23" s="14">
        <v>50</v>
      </c>
      <c r="M23" s="2">
        <f t="shared" si="2"/>
        <v>0</v>
      </c>
      <c r="N23" s="2">
        <f t="shared" si="3"/>
        <v>0</v>
      </c>
      <c r="O23" s="16">
        <f t="shared" si="4"/>
        <v>100</v>
      </c>
      <c r="P23" s="2">
        <f t="shared" si="5"/>
        <v>0</v>
      </c>
      <c r="Q23" s="18">
        <f t="shared" si="6"/>
        <v>1</v>
      </c>
      <c r="R23" s="6">
        <f t="shared" si="7"/>
        <v>0</v>
      </c>
      <c r="S23" s="18">
        <v>6</v>
      </c>
      <c r="T23" s="2">
        <v>12.8</v>
      </c>
      <c r="U23" s="2">
        <v>3.8</v>
      </c>
      <c r="V23" s="18">
        <v>1</v>
      </c>
      <c r="W23" s="2">
        <v>2.2000000000000002</v>
      </c>
      <c r="X23" s="46">
        <v>1</v>
      </c>
      <c r="Y23" s="41"/>
    </row>
    <row r="24" spans="1:25" x14ac:dyDescent="0.25">
      <c r="A24" s="87" t="s">
        <v>52</v>
      </c>
      <c r="B24" s="8">
        <v>41213</v>
      </c>
      <c r="C24" s="87" t="s">
        <v>136</v>
      </c>
      <c r="D24" s="18">
        <v>2</v>
      </c>
      <c r="E24" s="18">
        <v>6</v>
      </c>
      <c r="F24" s="14">
        <v>50</v>
      </c>
      <c r="H24" s="2">
        <f t="shared" si="0"/>
        <v>195</v>
      </c>
      <c r="I24" s="2">
        <f t="shared" si="1"/>
        <v>0</v>
      </c>
      <c r="J24" s="18">
        <v>3</v>
      </c>
      <c r="K24" s="14">
        <v>50</v>
      </c>
      <c r="M24" s="2">
        <f t="shared" si="2"/>
        <v>0</v>
      </c>
      <c r="N24" s="2">
        <f t="shared" si="3"/>
        <v>0</v>
      </c>
      <c r="O24" s="16">
        <f t="shared" si="4"/>
        <v>100</v>
      </c>
      <c r="P24" s="2">
        <f t="shared" si="5"/>
        <v>195</v>
      </c>
      <c r="Q24" s="18">
        <f t="shared" si="6"/>
        <v>1</v>
      </c>
      <c r="R24" s="6">
        <f t="shared" si="7"/>
        <v>1</v>
      </c>
      <c r="S24" s="18">
        <v>6</v>
      </c>
      <c r="T24" s="2">
        <v>7.8</v>
      </c>
      <c r="U24" s="2">
        <v>4.4000000000000004</v>
      </c>
      <c r="V24" s="18">
        <v>5</v>
      </c>
      <c r="W24" s="2">
        <v>3.4</v>
      </c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970</v>
      </c>
      <c r="G26" s="14">
        <f>SUM(G5:G25)</f>
        <v>30</v>
      </c>
      <c r="H26" s="14">
        <f>SUM(H5:H25)</f>
        <v>682.5</v>
      </c>
      <c r="I26" s="14">
        <f>SUM(I5:I25)</f>
        <v>78</v>
      </c>
      <c r="K26" s="2">
        <f t="shared" ref="K26:R26" si="8">SUM(K5:K25)</f>
        <v>825</v>
      </c>
      <c r="L26" s="14">
        <f t="shared" si="8"/>
        <v>175</v>
      </c>
      <c r="M26" s="14">
        <f t="shared" si="8"/>
        <v>0</v>
      </c>
      <c r="N26" s="14">
        <f t="shared" si="8"/>
        <v>0</v>
      </c>
      <c r="O26" s="16">
        <f t="shared" si="8"/>
        <v>2000</v>
      </c>
      <c r="P26" s="2">
        <f t="shared" si="8"/>
        <v>760.5</v>
      </c>
      <c r="Q26" s="18">
        <f t="shared" si="8"/>
        <v>20</v>
      </c>
      <c r="R26" s="18">
        <f t="shared" si="8"/>
        <v>4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760.5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1795</v>
      </c>
      <c r="L29" s="14">
        <f>G26+L26</f>
        <v>205</v>
      </c>
      <c r="M29" s="14">
        <f>O26</f>
        <v>2000</v>
      </c>
      <c r="O29" s="20" t="s">
        <v>21</v>
      </c>
      <c r="P29" s="22">
        <f>IF(R26=0,0,R26/Q26)</f>
        <v>0.2</v>
      </c>
      <c r="S29" s="18"/>
      <c r="V29" s="18"/>
    </row>
    <row r="30" spans="1:25" x14ac:dyDescent="0.25">
      <c r="I30" s="51" t="s">
        <v>28</v>
      </c>
      <c r="J30" s="52"/>
      <c r="K30" s="53">
        <f>H26+M26</f>
        <v>682.5</v>
      </c>
      <c r="L30" s="53">
        <f>I26+N26</f>
        <v>78</v>
      </c>
      <c r="M30" s="53">
        <f>P26</f>
        <v>760.5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-1112.5</v>
      </c>
      <c r="L31" s="14">
        <f>L30-L29</f>
        <v>-127</v>
      </c>
      <c r="M31" s="14">
        <f>M30-M29</f>
        <v>-1239.5</v>
      </c>
      <c r="S31" s="18"/>
      <c r="V31" s="18"/>
    </row>
    <row r="32" spans="1:25" x14ac:dyDescent="0.25">
      <c r="I32" s="85" t="s">
        <v>57</v>
      </c>
      <c r="J32" s="54"/>
      <c r="K32" s="55">
        <f>K31/MAX(1,K29)</f>
        <v>-0.61977715877437323</v>
      </c>
      <c r="L32" s="55">
        <f>L31/MAX(1,L29)</f>
        <v>-0.61951219512195121</v>
      </c>
      <c r="M32" s="55">
        <f>M31/MAX(1,M29)</f>
        <v>-0.61975000000000002</v>
      </c>
      <c r="O32" s="20" t="s">
        <v>63</v>
      </c>
      <c r="P32" s="12">
        <f>P28+P30</f>
        <v>760.5</v>
      </c>
      <c r="S32" s="18"/>
      <c r="V32" s="18"/>
    </row>
    <row r="33" spans="2:25" x14ac:dyDescent="0.25">
      <c r="B33" s="8"/>
      <c r="C33" s="87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87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87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87"/>
      <c r="T85" s="2"/>
      <c r="U85" s="2"/>
      <c r="V85" s="18"/>
    </row>
    <row r="86" spans="19:22" s="65" customFormat="1" x14ac:dyDescent="0.25">
      <c r="S86" s="87"/>
      <c r="T86" s="2"/>
      <c r="U86" s="2"/>
      <c r="V86" s="18"/>
    </row>
    <row r="87" spans="19:22" s="65" customFormat="1" x14ac:dyDescent="0.25">
      <c r="S87" s="87"/>
      <c r="T87" s="2"/>
      <c r="U87" s="2"/>
      <c r="V87" s="18"/>
    </row>
    <row r="88" spans="19:22" s="65" customFormat="1" x14ac:dyDescent="0.25">
      <c r="S88" s="87"/>
      <c r="T88" s="2"/>
      <c r="U88" s="2"/>
      <c r="V88" s="18"/>
    </row>
    <row r="89" spans="19:22" s="65" customFormat="1" x14ac:dyDescent="0.25">
      <c r="S89" s="87"/>
      <c r="T89" s="2"/>
      <c r="U89" s="2"/>
      <c r="V89" s="18"/>
    </row>
    <row r="90" spans="19:22" s="65" customFormat="1" x14ac:dyDescent="0.25">
      <c r="S90" s="87"/>
      <c r="T90" s="2"/>
      <c r="U90" s="2"/>
      <c r="V90" s="18"/>
    </row>
    <row r="91" spans="19:22" s="65" customFormat="1" x14ac:dyDescent="0.25">
      <c r="S91" s="87"/>
      <c r="T91" s="2"/>
      <c r="U91" s="2"/>
      <c r="V91" s="18"/>
    </row>
    <row r="92" spans="19:22" s="65" customFormat="1" x14ac:dyDescent="0.25">
      <c r="S92" s="87"/>
      <c r="T92" s="2"/>
      <c r="U92" s="2"/>
      <c r="V92" s="18"/>
    </row>
    <row r="93" spans="19:22" s="65" customFormat="1" x14ac:dyDescent="0.25">
      <c r="S93" s="87"/>
      <c r="T93" s="2"/>
      <c r="U93" s="2"/>
      <c r="V93" s="18"/>
    </row>
    <row r="94" spans="19:22" s="65" customFormat="1" x14ac:dyDescent="0.25">
      <c r="S94" s="87"/>
      <c r="T94" s="2"/>
      <c r="U94" s="2"/>
      <c r="V94" s="18"/>
    </row>
    <row r="95" spans="19:22" s="65" customFormat="1" x14ac:dyDescent="0.25">
      <c r="S95" s="87"/>
      <c r="T95" s="2"/>
      <c r="U95" s="2"/>
      <c r="V95" s="18"/>
    </row>
    <row r="96" spans="19:22" s="65" customFormat="1" x14ac:dyDescent="0.25">
      <c r="S96" s="87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0" priority="1" operator="lessThan">
      <formula>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H1" workbookViewId="0">
      <selection activeCell="W25" sqref="W25"/>
    </sheetView>
  </sheetViews>
  <sheetFormatPr defaultRowHeight="15" x14ac:dyDescent="0.25"/>
  <cols>
    <col min="1" max="1" width="7.7109375" style="87" customWidth="1"/>
    <col min="2" max="2" width="11.140625" style="65" customWidth="1"/>
    <col min="3" max="3" width="7.42578125" style="65" customWidth="1"/>
    <col min="4" max="4" width="7.140625" style="65" customWidth="1"/>
    <col min="5" max="5" width="8" style="87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7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87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84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86" t="s">
        <v>12</v>
      </c>
      <c r="S3" s="128" t="s">
        <v>8</v>
      </c>
      <c r="T3" s="129"/>
      <c r="U3" s="130"/>
      <c r="V3" s="128" t="s">
        <v>25</v>
      </c>
      <c r="W3" s="130"/>
      <c r="X3" s="86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86" t="s">
        <v>29</v>
      </c>
      <c r="S4" s="10" t="s">
        <v>14</v>
      </c>
      <c r="T4" s="12" t="s">
        <v>6</v>
      </c>
      <c r="U4" s="12" t="s">
        <v>7</v>
      </c>
      <c r="V4" s="88" t="s">
        <v>14</v>
      </c>
      <c r="W4" s="12" t="s">
        <v>7</v>
      </c>
      <c r="X4" s="86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87" t="s">
        <v>9</v>
      </c>
      <c r="B5" s="8">
        <v>41186</v>
      </c>
      <c r="C5" s="87" t="s">
        <v>71</v>
      </c>
      <c r="D5" s="18">
        <v>7</v>
      </c>
      <c r="E5" s="18">
        <v>5</v>
      </c>
      <c r="F5" s="14">
        <v>34</v>
      </c>
      <c r="G5" s="14">
        <v>66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4</v>
      </c>
      <c r="T5" s="2">
        <v>4</v>
      </c>
      <c r="U5" s="2">
        <v>2.8</v>
      </c>
      <c r="V5" s="18">
        <v>3</v>
      </c>
      <c r="W5" s="2">
        <v>8</v>
      </c>
      <c r="X5" s="46">
        <v>1</v>
      </c>
      <c r="Y5" s="41"/>
    </row>
    <row r="6" spans="1:42" x14ac:dyDescent="0.25">
      <c r="A6" s="87" t="s">
        <v>34</v>
      </c>
      <c r="B6" s="8">
        <v>41188</v>
      </c>
      <c r="C6" s="87" t="s">
        <v>74</v>
      </c>
      <c r="D6" s="18">
        <v>7</v>
      </c>
      <c r="E6" s="18">
        <v>7</v>
      </c>
      <c r="F6" s="14">
        <v>34</v>
      </c>
      <c r="H6" s="2">
        <f t="shared" si="0"/>
        <v>0</v>
      </c>
      <c r="I6" s="2">
        <f t="shared" si="1"/>
        <v>0</v>
      </c>
      <c r="J6" s="18">
        <v>8</v>
      </c>
      <c r="K6" s="14">
        <v>32</v>
      </c>
      <c r="L6" s="14">
        <v>34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0</v>
      </c>
      <c r="Q6" s="18">
        <f t="shared" si="6"/>
        <v>1</v>
      </c>
      <c r="R6" s="6">
        <f t="shared" si="7"/>
        <v>0</v>
      </c>
      <c r="S6" s="18">
        <v>6</v>
      </c>
      <c r="T6" s="2">
        <v>7.6</v>
      </c>
      <c r="U6" s="2">
        <v>3.6</v>
      </c>
      <c r="V6" s="18">
        <v>2</v>
      </c>
      <c r="W6" s="2">
        <v>3.8</v>
      </c>
      <c r="X6" s="46">
        <v>1</v>
      </c>
      <c r="Y6" s="41"/>
    </row>
    <row r="7" spans="1:42" x14ac:dyDescent="0.25">
      <c r="A7" s="87" t="s">
        <v>35</v>
      </c>
      <c r="B7" s="8">
        <v>41190</v>
      </c>
      <c r="C7" s="87" t="s">
        <v>74</v>
      </c>
      <c r="D7" s="18">
        <v>7</v>
      </c>
      <c r="E7" s="18">
        <v>2</v>
      </c>
      <c r="F7" s="14">
        <v>45</v>
      </c>
      <c r="H7" s="2">
        <f t="shared" si="0"/>
        <v>189</v>
      </c>
      <c r="I7" s="2">
        <f t="shared" si="1"/>
        <v>0</v>
      </c>
      <c r="J7" s="18">
        <v>8</v>
      </c>
      <c r="K7" s="14">
        <v>25</v>
      </c>
      <c r="L7" s="14">
        <v>30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189</v>
      </c>
      <c r="Q7" s="18">
        <f t="shared" si="6"/>
        <v>1</v>
      </c>
      <c r="R7" s="6">
        <f t="shared" si="7"/>
        <v>1</v>
      </c>
      <c r="S7" s="18">
        <v>2</v>
      </c>
      <c r="T7" s="2">
        <v>8.4</v>
      </c>
      <c r="U7" s="2">
        <v>5</v>
      </c>
      <c r="V7" s="18">
        <v>6</v>
      </c>
      <c r="W7" s="2">
        <v>9.6</v>
      </c>
      <c r="X7" s="46">
        <v>1</v>
      </c>
      <c r="Y7" s="41"/>
    </row>
    <row r="8" spans="1:42" x14ac:dyDescent="0.25">
      <c r="A8" s="87" t="s">
        <v>36</v>
      </c>
      <c r="B8" s="8">
        <v>41192</v>
      </c>
      <c r="C8" s="87" t="s">
        <v>95</v>
      </c>
      <c r="D8" s="18">
        <v>2</v>
      </c>
      <c r="E8" s="18">
        <v>4</v>
      </c>
      <c r="F8" s="14">
        <v>40</v>
      </c>
      <c r="G8" s="14">
        <v>40</v>
      </c>
      <c r="H8" s="2">
        <f t="shared" si="0"/>
        <v>0</v>
      </c>
      <c r="I8" s="2">
        <f t="shared" si="1"/>
        <v>0</v>
      </c>
      <c r="J8" s="18">
        <v>8</v>
      </c>
      <c r="K8" s="14"/>
      <c r="L8" s="14">
        <v>20</v>
      </c>
      <c r="M8" s="2">
        <f t="shared" si="2"/>
        <v>0</v>
      </c>
      <c r="N8" s="2">
        <f t="shared" si="3"/>
        <v>106</v>
      </c>
      <c r="O8" s="16">
        <f t="shared" si="4"/>
        <v>100</v>
      </c>
      <c r="P8" s="2">
        <f t="shared" si="5"/>
        <v>106</v>
      </c>
      <c r="Q8" s="18">
        <f t="shared" si="6"/>
        <v>1</v>
      </c>
      <c r="R8" s="6">
        <f t="shared" si="7"/>
        <v>1</v>
      </c>
      <c r="S8" s="18">
        <v>8</v>
      </c>
      <c r="T8" s="2">
        <v>21.6</v>
      </c>
      <c r="U8" s="2">
        <v>10.6</v>
      </c>
      <c r="V8" s="18">
        <v>6</v>
      </c>
      <c r="W8" s="2">
        <v>5.4</v>
      </c>
      <c r="X8" s="46">
        <v>1</v>
      </c>
      <c r="Y8" s="41"/>
    </row>
    <row r="9" spans="1:42" x14ac:dyDescent="0.25">
      <c r="A9" s="87" t="s">
        <v>37</v>
      </c>
      <c r="B9" s="8">
        <v>41194</v>
      </c>
      <c r="C9" s="87" t="s">
        <v>83</v>
      </c>
      <c r="D9" s="18">
        <v>8</v>
      </c>
      <c r="E9" s="18">
        <v>2</v>
      </c>
      <c r="F9" s="14">
        <v>45</v>
      </c>
      <c r="H9" s="2">
        <f t="shared" si="0"/>
        <v>0</v>
      </c>
      <c r="I9" s="2">
        <f t="shared" si="1"/>
        <v>0</v>
      </c>
      <c r="J9" s="18">
        <v>6</v>
      </c>
      <c r="K9" s="14">
        <v>25</v>
      </c>
      <c r="L9" s="14">
        <v>30</v>
      </c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0</v>
      </c>
      <c r="Q9" s="18">
        <f t="shared" si="6"/>
        <v>1</v>
      </c>
      <c r="R9" s="6">
        <f t="shared" si="7"/>
        <v>0</v>
      </c>
      <c r="S9" s="18">
        <v>3</v>
      </c>
      <c r="T9" s="2">
        <v>4.8</v>
      </c>
      <c r="U9" s="2">
        <v>3</v>
      </c>
      <c r="V9" s="18">
        <v>7</v>
      </c>
      <c r="W9" s="2">
        <v>2.6</v>
      </c>
      <c r="X9" s="46">
        <v>1</v>
      </c>
      <c r="Y9" s="41"/>
    </row>
    <row r="10" spans="1:42" x14ac:dyDescent="0.25">
      <c r="A10" s="87" t="s">
        <v>38</v>
      </c>
      <c r="B10" s="8">
        <v>41195</v>
      </c>
      <c r="C10" s="87" t="s">
        <v>74</v>
      </c>
      <c r="D10" s="18">
        <v>9</v>
      </c>
      <c r="E10" s="18">
        <v>1</v>
      </c>
      <c r="F10" s="14">
        <v>45</v>
      </c>
      <c r="H10" s="2">
        <f t="shared" si="0"/>
        <v>0</v>
      </c>
      <c r="I10" s="2">
        <f t="shared" si="1"/>
        <v>0</v>
      </c>
      <c r="J10" s="18">
        <v>10</v>
      </c>
      <c r="K10" s="14">
        <v>25</v>
      </c>
      <c r="L10" s="14">
        <v>30</v>
      </c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0</v>
      </c>
      <c r="Q10" s="18">
        <f t="shared" si="6"/>
        <v>1</v>
      </c>
      <c r="R10" s="6">
        <f t="shared" si="7"/>
        <v>0</v>
      </c>
      <c r="S10" s="18">
        <v>3</v>
      </c>
      <c r="T10" s="2">
        <v>22</v>
      </c>
      <c r="U10" s="2">
        <v>10.199999999999999</v>
      </c>
      <c r="V10" s="18">
        <v>9</v>
      </c>
      <c r="W10" s="2">
        <v>6</v>
      </c>
      <c r="X10" s="46">
        <v>1</v>
      </c>
      <c r="Y10" s="41"/>
    </row>
    <row r="11" spans="1:42" x14ac:dyDescent="0.25">
      <c r="A11" s="87" t="s">
        <v>39</v>
      </c>
      <c r="B11" s="8">
        <v>41196</v>
      </c>
      <c r="C11" s="87" t="s">
        <v>74</v>
      </c>
      <c r="D11" s="18">
        <v>8</v>
      </c>
      <c r="E11" s="18">
        <v>8</v>
      </c>
      <c r="F11" s="14">
        <v>45</v>
      </c>
      <c r="H11" s="2">
        <f t="shared" si="0"/>
        <v>0</v>
      </c>
      <c r="I11" s="2">
        <f t="shared" si="1"/>
        <v>0</v>
      </c>
      <c r="J11" s="18">
        <v>4</v>
      </c>
      <c r="K11" s="14">
        <v>25</v>
      </c>
      <c r="L11" s="14">
        <v>30</v>
      </c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0</v>
      </c>
      <c r="Q11" s="18">
        <f t="shared" si="6"/>
        <v>1</v>
      </c>
      <c r="R11" s="6">
        <f t="shared" si="7"/>
        <v>0</v>
      </c>
      <c r="S11" s="18">
        <v>2</v>
      </c>
      <c r="T11" s="2">
        <v>11</v>
      </c>
      <c r="U11" s="2">
        <v>5.8</v>
      </c>
      <c r="V11" s="18">
        <v>9</v>
      </c>
      <c r="W11" s="2">
        <v>6.8</v>
      </c>
      <c r="X11" s="46">
        <v>1</v>
      </c>
      <c r="Y11" s="41"/>
    </row>
    <row r="12" spans="1:42" x14ac:dyDescent="0.25">
      <c r="A12" s="103" t="s">
        <v>37</v>
      </c>
      <c r="B12" s="8">
        <v>41197</v>
      </c>
      <c r="C12" s="103" t="s">
        <v>74</v>
      </c>
      <c r="D12" s="18">
        <v>8</v>
      </c>
      <c r="E12" s="18">
        <v>6</v>
      </c>
      <c r="F12" s="14">
        <v>45</v>
      </c>
      <c r="H12" s="2">
        <f t="shared" si="0"/>
        <v>0</v>
      </c>
      <c r="I12" s="2">
        <f>IF(E12=S12,G12/2*MIN(U12,22),IF(E12=V12,G12/2*MIN(W13,22),0))*X12</f>
        <v>0</v>
      </c>
      <c r="J12" s="18">
        <v>2</v>
      </c>
      <c r="K12" s="14">
        <v>25</v>
      </c>
      <c r="L12" s="14">
        <v>30</v>
      </c>
      <c r="M12" s="2">
        <f t="shared" si="2"/>
        <v>0</v>
      </c>
      <c r="N12" s="2">
        <f>IF(J12=S12,L12/2*MIN(U12,22),IF(J12=V12,L12/2*MIN(W13,22),0))*X12</f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7</v>
      </c>
      <c r="T12" s="2">
        <v>4.4000000000000004</v>
      </c>
      <c r="U12" s="2">
        <v>3</v>
      </c>
      <c r="V12" s="18">
        <v>6</v>
      </c>
      <c r="W12" s="2">
        <v>4.2</v>
      </c>
      <c r="X12" s="46">
        <v>1</v>
      </c>
      <c r="Y12" s="41"/>
    </row>
    <row r="13" spans="1:42" x14ac:dyDescent="0.25">
      <c r="A13" s="87" t="s">
        <v>41</v>
      </c>
      <c r="B13" s="8">
        <v>41198</v>
      </c>
      <c r="C13" s="87" t="s">
        <v>74</v>
      </c>
      <c r="D13" s="18">
        <v>8</v>
      </c>
      <c r="E13" s="18">
        <v>2</v>
      </c>
      <c r="F13" s="14">
        <v>45</v>
      </c>
      <c r="H13" s="2">
        <f t="shared" si="0"/>
        <v>99.000000000000014</v>
      </c>
      <c r="I13" s="2">
        <f t="shared" si="1"/>
        <v>0</v>
      </c>
      <c r="J13" s="18">
        <v>5</v>
      </c>
      <c r="K13" s="14"/>
      <c r="L13" s="14">
        <v>55</v>
      </c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99.000000000000014</v>
      </c>
      <c r="Q13" s="18">
        <f t="shared" si="6"/>
        <v>1</v>
      </c>
      <c r="R13" s="6">
        <f t="shared" si="7"/>
        <v>0</v>
      </c>
      <c r="S13" s="18">
        <v>2</v>
      </c>
      <c r="T13" s="2">
        <v>4.4000000000000004</v>
      </c>
      <c r="U13" s="2">
        <v>3</v>
      </c>
      <c r="V13" s="18">
        <v>1</v>
      </c>
      <c r="W13" s="2">
        <v>6</v>
      </c>
      <c r="X13" s="46">
        <v>1</v>
      </c>
      <c r="Y13" s="41"/>
    </row>
    <row r="14" spans="1:42" x14ac:dyDescent="0.25">
      <c r="A14" s="87" t="s">
        <v>42</v>
      </c>
      <c r="B14" s="8">
        <v>41207</v>
      </c>
      <c r="C14" s="87" t="s">
        <v>101</v>
      </c>
      <c r="D14" s="18">
        <v>7</v>
      </c>
      <c r="E14" s="18">
        <v>5</v>
      </c>
      <c r="F14" s="14">
        <v>45</v>
      </c>
      <c r="H14" s="2">
        <f t="shared" si="0"/>
        <v>0</v>
      </c>
      <c r="I14" s="2">
        <f t="shared" si="1"/>
        <v>0</v>
      </c>
      <c r="J14" s="18">
        <v>1</v>
      </c>
      <c r="K14" s="14">
        <v>25</v>
      </c>
      <c r="L14" s="14">
        <v>30</v>
      </c>
      <c r="M14" s="2">
        <f t="shared" si="2"/>
        <v>0</v>
      </c>
      <c r="N14" s="2">
        <f t="shared" si="3"/>
        <v>0</v>
      </c>
      <c r="O14" s="16">
        <f t="shared" si="4"/>
        <v>100</v>
      </c>
      <c r="P14" s="2">
        <f t="shared" si="5"/>
        <v>0</v>
      </c>
      <c r="Q14" s="18">
        <f t="shared" si="6"/>
        <v>1</v>
      </c>
      <c r="R14" s="6">
        <f t="shared" si="7"/>
        <v>0</v>
      </c>
      <c r="S14" s="18">
        <v>2</v>
      </c>
      <c r="T14" s="2">
        <v>6.6</v>
      </c>
      <c r="U14" s="2">
        <v>3.2</v>
      </c>
      <c r="V14" s="18">
        <v>5</v>
      </c>
      <c r="W14" s="2">
        <v>3.8</v>
      </c>
      <c r="X14" s="46">
        <v>1</v>
      </c>
      <c r="Y14" s="41"/>
    </row>
    <row r="15" spans="1:42" x14ac:dyDescent="0.25">
      <c r="A15" s="87" t="s">
        <v>43</v>
      </c>
      <c r="B15" s="8">
        <v>41208</v>
      </c>
      <c r="C15" s="87" t="s">
        <v>74</v>
      </c>
      <c r="D15" s="18">
        <v>4</v>
      </c>
      <c r="E15" s="18">
        <v>9</v>
      </c>
      <c r="F15" s="14">
        <v>45</v>
      </c>
      <c r="H15" s="2">
        <f t="shared" si="0"/>
        <v>0</v>
      </c>
      <c r="I15" s="2">
        <f t="shared" si="1"/>
        <v>0</v>
      </c>
      <c r="J15" s="18">
        <v>6</v>
      </c>
      <c r="K15" s="14">
        <v>25</v>
      </c>
      <c r="L15" s="14">
        <v>30</v>
      </c>
      <c r="M15" s="2">
        <f t="shared" si="2"/>
        <v>210</v>
      </c>
      <c r="N15" s="2">
        <f t="shared" si="3"/>
        <v>141</v>
      </c>
      <c r="O15" s="16">
        <f t="shared" si="4"/>
        <v>100</v>
      </c>
      <c r="P15" s="2">
        <f t="shared" si="5"/>
        <v>351</v>
      </c>
      <c r="Q15" s="18">
        <f t="shared" si="6"/>
        <v>1</v>
      </c>
      <c r="R15" s="6">
        <f t="shared" si="7"/>
        <v>1</v>
      </c>
      <c r="S15" s="18">
        <v>6</v>
      </c>
      <c r="T15" s="2">
        <v>16.8</v>
      </c>
      <c r="U15" s="2">
        <v>9.4</v>
      </c>
      <c r="V15" s="18">
        <v>4</v>
      </c>
      <c r="W15" s="2">
        <v>7.4</v>
      </c>
      <c r="X15" s="46">
        <v>1</v>
      </c>
      <c r="Y15" s="41"/>
    </row>
    <row r="16" spans="1:42" x14ac:dyDescent="0.25">
      <c r="A16" s="87" t="s">
        <v>44</v>
      </c>
      <c r="B16" s="8">
        <v>41210</v>
      </c>
      <c r="C16" s="87" t="s">
        <v>74</v>
      </c>
      <c r="D16" s="18">
        <v>7</v>
      </c>
      <c r="E16" s="18">
        <v>4</v>
      </c>
      <c r="F16" s="14">
        <v>45</v>
      </c>
      <c r="H16" s="2">
        <f t="shared" si="0"/>
        <v>0</v>
      </c>
      <c r="I16" s="2">
        <f t="shared" si="1"/>
        <v>0</v>
      </c>
      <c r="J16" s="18">
        <v>7</v>
      </c>
      <c r="K16" s="14">
        <v>25</v>
      </c>
      <c r="L16" s="14">
        <v>30</v>
      </c>
      <c r="M16" s="2">
        <f t="shared" si="2"/>
        <v>0</v>
      </c>
      <c r="N16" s="2">
        <f t="shared" si="3"/>
        <v>0</v>
      </c>
      <c r="O16" s="16">
        <f t="shared" si="4"/>
        <v>100</v>
      </c>
      <c r="P16" s="2">
        <f t="shared" si="5"/>
        <v>0</v>
      </c>
      <c r="Q16" s="18">
        <f t="shared" si="6"/>
        <v>1</v>
      </c>
      <c r="R16" s="6">
        <f t="shared" si="7"/>
        <v>0</v>
      </c>
      <c r="S16" s="18">
        <v>5</v>
      </c>
      <c r="T16" s="2">
        <v>24.4</v>
      </c>
      <c r="U16" s="2">
        <v>9.1999999999999993</v>
      </c>
      <c r="V16" s="18">
        <v>3</v>
      </c>
      <c r="W16" s="2">
        <v>6.8</v>
      </c>
      <c r="X16" s="46">
        <v>1</v>
      </c>
      <c r="Y16" s="41"/>
    </row>
    <row r="17" spans="1:25" x14ac:dyDescent="0.25">
      <c r="A17" s="87" t="s">
        <v>45</v>
      </c>
      <c r="B17" s="8">
        <v>41211</v>
      </c>
      <c r="C17" s="87" t="s">
        <v>131</v>
      </c>
      <c r="D17" s="18">
        <v>8</v>
      </c>
      <c r="E17" s="18">
        <v>2</v>
      </c>
      <c r="F17" s="14">
        <v>45</v>
      </c>
      <c r="H17" s="2">
        <f t="shared" si="0"/>
        <v>279</v>
      </c>
      <c r="I17" s="2">
        <f t="shared" si="1"/>
        <v>0</v>
      </c>
      <c r="J17" s="18">
        <v>8</v>
      </c>
      <c r="K17" s="14">
        <v>25</v>
      </c>
      <c r="L17" s="14">
        <v>30</v>
      </c>
      <c r="M17" s="2">
        <f t="shared" si="2"/>
        <v>0</v>
      </c>
      <c r="N17" s="2">
        <f t="shared" si="3"/>
        <v>0</v>
      </c>
      <c r="O17" s="16">
        <f t="shared" si="4"/>
        <v>100</v>
      </c>
      <c r="P17" s="2">
        <f t="shared" si="5"/>
        <v>279</v>
      </c>
      <c r="Q17" s="18">
        <f t="shared" si="6"/>
        <v>1</v>
      </c>
      <c r="R17" s="6">
        <f t="shared" si="7"/>
        <v>1</v>
      </c>
      <c r="S17" s="18">
        <v>2</v>
      </c>
      <c r="T17" s="2">
        <v>12.4</v>
      </c>
      <c r="U17" s="2">
        <v>6.8</v>
      </c>
      <c r="V17" s="18">
        <v>4</v>
      </c>
      <c r="W17" s="2">
        <v>27</v>
      </c>
      <c r="X17" s="46">
        <v>1</v>
      </c>
      <c r="Y17" s="41"/>
    </row>
    <row r="18" spans="1:25" x14ac:dyDescent="0.25">
      <c r="A18" s="87" t="s">
        <v>46</v>
      </c>
      <c r="B18" s="8">
        <v>41211</v>
      </c>
      <c r="C18" s="87" t="s">
        <v>131</v>
      </c>
      <c r="D18" s="18">
        <v>10</v>
      </c>
      <c r="E18" s="18">
        <v>7</v>
      </c>
      <c r="F18" s="14">
        <v>45</v>
      </c>
      <c r="H18" s="2">
        <f t="shared" si="0"/>
        <v>0</v>
      </c>
      <c r="I18" s="2">
        <f t="shared" si="1"/>
        <v>0</v>
      </c>
      <c r="J18" s="18">
        <v>1</v>
      </c>
      <c r="K18" s="14">
        <v>25</v>
      </c>
      <c r="L18" s="14">
        <v>30</v>
      </c>
      <c r="M18" s="2">
        <f t="shared" si="2"/>
        <v>0</v>
      </c>
      <c r="N18" s="2">
        <f t="shared" si="3"/>
        <v>0</v>
      </c>
      <c r="O18" s="16">
        <f t="shared" si="4"/>
        <v>100</v>
      </c>
      <c r="P18" s="2">
        <f t="shared" si="5"/>
        <v>0</v>
      </c>
      <c r="Q18" s="18">
        <f t="shared" si="6"/>
        <v>1</v>
      </c>
      <c r="R18" s="6">
        <f t="shared" si="7"/>
        <v>0</v>
      </c>
      <c r="S18" s="18">
        <v>2</v>
      </c>
      <c r="T18" s="2">
        <v>20</v>
      </c>
      <c r="U18" s="2">
        <v>9.1999999999999993</v>
      </c>
      <c r="V18" s="18">
        <v>6</v>
      </c>
      <c r="W18" s="2">
        <v>42.2</v>
      </c>
      <c r="X18" s="46">
        <v>1</v>
      </c>
      <c r="Y18" s="41"/>
    </row>
    <row r="19" spans="1:25" x14ac:dyDescent="0.25">
      <c r="A19" s="87" t="s">
        <v>47</v>
      </c>
      <c r="B19" s="8">
        <v>41212</v>
      </c>
      <c r="C19" s="87" t="s">
        <v>128</v>
      </c>
      <c r="D19" s="18">
        <v>4</v>
      </c>
      <c r="E19" s="18">
        <v>1</v>
      </c>
      <c r="F19" s="14">
        <v>45</v>
      </c>
      <c r="H19" s="2">
        <f t="shared" si="0"/>
        <v>0</v>
      </c>
      <c r="I19" s="2">
        <f t="shared" si="1"/>
        <v>0</v>
      </c>
      <c r="J19" s="18">
        <v>7</v>
      </c>
      <c r="K19" s="14">
        <v>25</v>
      </c>
      <c r="L19" s="14">
        <v>25</v>
      </c>
      <c r="M19" s="2">
        <f t="shared" si="2"/>
        <v>0</v>
      </c>
      <c r="N19" s="2">
        <f t="shared" si="3"/>
        <v>0</v>
      </c>
      <c r="O19" s="16">
        <f t="shared" si="4"/>
        <v>95</v>
      </c>
      <c r="P19" s="2">
        <f t="shared" si="5"/>
        <v>0</v>
      </c>
      <c r="Q19" s="18">
        <f t="shared" si="6"/>
        <v>1</v>
      </c>
      <c r="R19" s="6">
        <f t="shared" si="7"/>
        <v>0</v>
      </c>
      <c r="S19" s="18">
        <v>3</v>
      </c>
      <c r="T19" s="2">
        <v>14</v>
      </c>
      <c r="U19" s="2">
        <v>5.6</v>
      </c>
      <c r="V19" s="18">
        <v>1</v>
      </c>
      <c r="W19" s="2">
        <v>3.4</v>
      </c>
      <c r="X19" s="46">
        <v>1</v>
      </c>
      <c r="Y19" s="41"/>
    </row>
    <row r="20" spans="1:25" x14ac:dyDescent="0.25">
      <c r="A20" s="87" t="s">
        <v>48</v>
      </c>
      <c r="B20" s="8">
        <v>41212</v>
      </c>
      <c r="C20" s="87" t="s">
        <v>135</v>
      </c>
      <c r="D20" s="18">
        <v>9</v>
      </c>
      <c r="E20" s="18">
        <v>10</v>
      </c>
      <c r="F20" s="14">
        <v>45</v>
      </c>
      <c r="H20" s="2">
        <f t="shared" si="0"/>
        <v>108</v>
      </c>
      <c r="I20" s="2">
        <f t="shared" si="1"/>
        <v>0</v>
      </c>
      <c r="J20" s="18">
        <v>1</v>
      </c>
      <c r="K20" s="14">
        <v>25</v>
      </c>
      <c r="L20" s="14">
        <v>30</v>
      </c>
      <c r="M20" s="2">
        <f t="shared" si="2"/>
        <v>0</v>
      </c>
      <c r="N20" s="2">
        <f t="shared" si="3"/>
        <v>0</v>
      </c>
      <c r="O20" s="16">
        <f t="shared" si="4"/>
        <v>100</v>
      </c>
      <c r="P20" s="2">
        <f t="shared" si="5"/>
        <v>108</v>
      </c>
      <c r="Q20" s="18">
        <f t="shared" si="6"/>
        <v>1</v>
      </c>
      <c r="R20" s="6">
        <f t="shared" si="7"/>
        <v>1</v>
      </c>
      <c r="S20" s="18">
        <v>10</v>
      </c>
      <c r="T20" s="2">
        <v>4.8</v>
      </c>
      <c r="U20" s="2">
        <v>3.4</v>
      </c>
      <c r="V20" s="18">
        <v>4</v>
      </c>
      <c r="W20" s="2">
        <v>4.4000000000000004</v>
      </c>
      <c r="X20" s="46">
        <v>1</v>
      </c>
      <c r="Y20" s="41"/>
    </row>
    <row r="21" spans="1:25" x14ac:dyDescent="0.25">
      <c r="A21" s="87" t="s">
        <v>49</v>
      </c>
      <c r="B21" s="8">
        <v>41212</v>
      </c>
      <c r="C21" s="87" t="s">
        <v>131</v>
      </c>
      <c r="D21" s="18">
        <v>12</v>
      </c>
      <c r="E21" s="18">
        <v>7</v>
      </c>
      <c r="F21" s="14">
        <v>55</v>
      </c>
      <c r="H21" s="2">
        <f t="shared" si="0"/>
        <v>0</v>
      </c>
      <c r="I21" s="2">
        <f t="shared" si="1"/>
        <v>0</v>
      </c>
      <c r="J21" s="18">
        <v>2</v>
      </c>
      <c r="K21" s="14">
        <v>25</v>
      </c>
      <c r="L21" s="14">
        <v>20</v>
      </c>
      <c r="M21" s="2">
        <f t="shared" si="2"/>
        <v>0</v>
      </c>
      <c r="N21" s="2">
        <f t="shared" si="3"/>
        <v>0</v>
      </c>
      <c r="O21" s="16">
        <f t="shared" si="4"/>
        <v>100</v>
      </c>
      <c r="P21" s="2">
        <f t="shared" si="5"/>
        <v>0</v>
      </c>
      <c r="Q21" s="18">
        <f t="shared" si="6"/>
        <v>1</v>
      </c>
      <c r="R21" s="6">
        <f t="shared" si="7"/>
        <v>0</v>
      </c>
      <c r="S21" s="18">
        <v>1</v>
      </c>
      <c r="T21" s="2">
        <v>8.6</v>
      </c>
      <c r="U21" s="2">
        <v>3.4</v>
      </c>
      <c r="V21" s="18">
        <v>7</v>
      </c>
      <c r="W21" s="2">
        <v>3.2</v>
      </c>
      <c r="X21" s="46">
        <v>1</v>
      </c>
      <c r="Y21" s="41"/>
    </row>
    <row r="22" spans="1:25" x14ac:dyDescent="0.25">
      <c r="A22" s="87" t="s">
        <v>50</v>
      </c>
      <c r="B22" s="8">
        <v>41213</v>
      </c>
      <c r="C22" s="87" t="s">
        <v>137</v>
      </c>
      <c r="D22" s="18">
        <v>4</v>
      </c>
      <c r="E22" s="18">
        <v>1</v>
      </c>
      <c r="F22" s="14">
        <v>45</v>
      </c>
      <c r="H22" s="2">
        <f t="shared" si="0"/>
        <v>0</v>
      </c>
      <c r="I22" s="2">
        <f t="shared" si="1"/>
        <v>0</v>
      </c>
      <c r="J22" s="18">
        <v>6</v>
      </c>
      <c r="K22" s="14">
        <v>25</v>
      </c>
      <c r="L22" s="14">
        <v>30</v>
      </c>
      <c r="M22" s="2">
        <f t="shared" si="2"/>
        <v>160</v>
      </c>
      <c r="N22" s="2">
        <f t="shared" si="3"/>
        <v>57</v>
      </c>
      <c r="O22" s="16">
        <f t="shared" si="4"/>
        <v>100</v>
      </c>
      <c r="P22" s="2">
        <f t="shared" si="5"/>
        <v>217</v>
      </c>
      <c r="Q22" s="18">
        <f t="shared" si="6"/>
        <v>1</v>
      </c>
      <c r="R22" s="6">
        <f t="shared" si="7"/>
        <v>1</v>
      </c>
      <c r="S22" s="18">
        <v>6</v>
      </c>
      <c r="T22" s="2">
        <v>12.8</v>
      </c>
      <c r="U22" s="2">
        <v>3.8</v>
      </c>
      <c r="V22" s="18">
        <v>1</v>
      </c>
      <c r="W22" s="2">
        <v>2.2000000000000002</v>
      </c>
      <c r="X22" s="46">
        <v>1</v>
      </c>
      <c r="Y22" s="41"/>
    </row>
    <row r="23" spans="1:25" x14ac:dyDescent="0.25">
      <c r="A23" s="87" t="s">
        <v>51</v>
      </c>
      <c r="B23" s="8">
        <v>41213</v>
      </c>
      <c r="C23" s="87" t="s">
        <v>95</v>
      </c>
      <c r="D23" s="18">
        <v>8</v>
      </c>
      <c r="E23" s="18">
        <v>3</v>
      </c>
      <c r="F23" s="14">
        <v>45</v>
      </c>
      <c r="H23" s="2">
        <f t="shared" si="0"/>
        <v>184.49999999999997</v>
      </c>
      <c r="I23" s="2">
        <f t="shared" si="1"/>
        <v>0</v>
      </c>
      <c r="J23" s="18">
        <v>9</v>
      </c>
      <c r="K23" s="14">
        <v>25</v>
      </c>
      <c r="L23" s="14">
        <v>30</v>
      </c>
      <c r="M23" s="2">
        <f t="shared" si="2"/>
        <v>0</v>
      </c>
      <c r="N23" s="2">
        <f t="shared" si="3"/>
        <v>0</v>
      </c>
      <c r="O23" s="16">
        <f t="shared" si="4"/>
        <v>100</v>
      </c>
      <c r="P23" s="2">
        <f t="shared" si="5"/>
        <v>184.49999999999997</v>
      </c>
      <c r="Q23" s="18">
        <f t="shared" si="6"/>
        <v>1</v>
      </c>
      <c r="R23" s="6">
        <f t="shared" si="7"/>
        <v>1</v>
      </c>
      <c r="S23" s="18">
        <v>3</v>
      </c>
      <c r="T23" s="2">
        <v>8.1999999999999993</v>
      </c>
      <c r="U23" s="2">
        <v>4.4000000000000004</v>
      </c>
      <c r="V23" s="18">
        <v>7</v>
      </c>
      <c r="W23" s="2">
        <v>5.4</v>
      </c>
      <c r="X23" s="46">
        <v>1</v>
      </c>
      <c r="Y23" s="41"/>
    </row>
    <row r="24" spans="1:25" x14ac:dyDescent="0.25">
      <c r="A24" s="87" t="s">
        <v>52</v>
      </c>
      <c r="B24" s="8">
        <v>41213</v>
      </c>
      <c r="C24" s="87" t="s">
        <v>78</v>
      </c>
      <c r="D24" s="18">
        <v>6</v>
      </c>
      <c r="E24" s="18">
        <v>5</v>
      </c>
      <c r="F24" s="14">
        <v>45</v>
      </c>
      <c r="H24" s="2">
        <f t="shared" si="0"/>
        <v>0</v>
      </c>
      <c r="I24" s="2">
        <f t="shared" si="1"/>
        <v>0</v>
      </c>
      <c r="J24" s="18">
        <v>3</v>
      </c>
      <c r="K24" s="14">
        <v>25</v>
      </c>
      <c r="L24" s="14">
        <v>30</v>
      </c>
      <c r="M24" s="2">
        <f t="shared" si="2"/>
        <v>0</v>
      </c>
      <c r="N24" s="2">
        <f t="shared" si="3"/>
        <v>0</v>
      </c>
      <c r="O24" s="16">
        <f t="shared" si="4"/>
        <v>100</v>
      </c>
      <c r="P24" s="2">
        <f t="shared" si="5"/>
        <v>0</v>
      </c>
      <c r="Q24" s="18">
        <f t="shared" si="6"/>
        <v>1</v>
      </c>
      <c r="R24" s="6">
        <f t="shared" si="7"/>
        <v>0</v>
      </c>
      <c r="S24" s="18">
        <v>4</v>
      </c>
      <c r="T24" s="2">
        <v>13.8</v>
      </c>
      <c r="U24" s="2">
        <v>7.8</v>
      </c>
      <c r="V24" s="18">
        <v>6</v>
      </c>
      <c r="W24" s="2">
        <v>7.2</v>
      </c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883</v>
      </c>
      <c r="G26" s="14">
        <f>SUM(G5:G25)</f>
        <v>106</v>
      </c>
      <c r="H26" s="14">
        <f>SUM(H5:H25)</f>
        <v>859.5</v>
      </c>
      <c r="I26" s="14">
        <f>SUM(I5:I25)</f>
        <v>0</v>
      </c>
      <c r="K26" s="2">
        <f t="shared" ref="K26:R26" si="8">SUM(K5:K25)</f>
        <v>432</v>
      </c>
      <c r="L26" s="14">
        <f t="shared" si="8"/>
        <v>574</v>
      </c>
      <c r="M26" s="14">
        <f t="shared" si="8"/>
        <v>370</v>
      </c>
      <c r="N26" s="14">
        <f t="shared" si="8"/>
        <v>304</v>
      </c>
      <c r="O26" s="16">
        <f t="shared" si="8"/>
        <v>1995</v>
      </c>
      <c r="P26" s="2">
        <f t="shared" si="8"/>
        <v>1533.5</v>
      </c>
      <c r="Q26" s="18">
        <f t="shared" si="8"/>
        <v>20</v>
      </c>
      <c r="R26" s="18">
        <f t="shared" si="8"/>
        <v>7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1538.5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1315</v>
      </c>
      <c r="L29" s="14">
        <f>G26+L26</f>
        <v>680</v>
      </c>
      <c r="M29" s="14">
        <f>O26</f>
        <v>1995</v>
      </c>
      <c r="O29" s="20" t="s">
        <v>21</v>
      </c>
      <c r="P29" s="22">
        <f>IF(R26=0,0,R26/Q26)</f>
        <v>0.35</v>
      </c>
      <c r="S29" s="18"/>
      <c r="V29" s="18"/>
    </row>
    <row r="30" spans="1:25" x14ac:dyDescent="0.25">
      <c r="I30" s="51" t="s">
        <v>28</v>
      </c>
      <c r="J30" s="52"/>
      <c r="K30" s="53">
        <f>H26+M26</f>
        <v>1229.5</v>
      </c>
      <c r="L30" s="53">
        <f>I26+N26</f>
        <v>304</v>
      </c>
      <c r="M30" s="53">
        <f>P26</f>
        <v>1533.5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-85.5</v>
      </c>
      <c r="L31" s="14">
        <f>L30-L29</f>
        <v>-376</v>
      </c>
      <c r="M31" s="14">
        <f>M30-M29</f>
        <v>-461.5</v>
      </c>
      <c r="S31" s="18"/>
      <c r="V31" s="18"/>
    </row>
    <row r="32" spans="1:25" x14ac:dyDescent="0.25">
      <c r="I32" s="85" t="s">
        <v>57</v>
      </c>
      <c r="J32" s="54"/>
      <c r="K32" s="55">
        <f>K31/MAX(1,K29)</f>
        <v>-6.5019011406844102E-2</v>
      </c>
      <c r="L32" s="55">
        <f>L31/MAX(1,L29)</f>
        <v>-0.55294117647058827</v>
      </c>
      <c r="M32" s="55">
        <f>M31/MAX(1,M29)</f>
        <v>-0.23132832080200502</v>
      </c>
      <c r="O32" s="20" t="s">
        <v>63</v>
      </c>
      <c r="P32" s="12">
        <f>P28+P30</f>
        <v>1538.5</v>
      </c>
      <c r="S32" s="18"/>
      <c r="V32" s="18"/>
    </row>
    <row r="33" spans="2:25" x14ac:dyDescent="0.25">
      <c r="B33" s="8"/>
      <c r="C33" s="87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87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87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87"/>
      <c r="T85" s="2"/>
      <c r="U85" s="2"/>
      <c r="V85" s="18"/>
    </row>
    <row r="86" spans="19:22" s="65" customFormat="1" x14ac:dyDescent="0.25">
      <c r="S86" s="87"/>
      <c r="T86" s="2"/>
      <c r="U86" s="2"/>
      <c r="V86" s="18"/>
    </row>
    <row r="87" spans="19:22" s="65" customFormat="1" x14ac:dyDescent="0.25">
      <c r="S87" s="87"/>
      <c r="T87" s="2"/>
      <c r="U87" s="2"/>
      <c r="V87" s="18"/>
    </row>
    <row r="88" spans="19:22" s="65" customFormat="1" x14ac:dyDescent="0.25">
      <c r="S88" s="87"/>
      <c r="T88" s="2"/>
      <c r="U88" s="2"/>
      <c r="V88" s="18"/>
    </row>
    <row r="89" spans="19:22" s="65" customFormat="1" x14ac:dyDescent="0.25">
      <c r="S89" s="87"/>
      <c r="T89" s="2"/>
      <c r="U89" s="2"/>
      <c r="V89" s="18"/>
    </row>
    <row r="90" spans="19:22" s="65" customFormat="1" x14ac:dyDescent="0.25">
      <c r="S90" s="87"/>
      <c r="T90" s="2"/>
      <c r="U90" s="2"/>
      <c r="V90" s="18"/>
    </row>
    <row r="91" spans="19:22" s="65" customFormat="1" x14ac:dyDescent="0.25">
      <c r="S91" s="87"/>
      <c r="T91" s="2"/>
      <c r="U91" s="2"/>
      <c r="V91" s="18"/>
    </row>
    <row r="92" spans="19:22" s="65" customFormat="1" x14ac:dyDescent="0.25">
      <c r="S92" s="87"/>
      <c r="T92" s="2"/>
      <c r="U92" s="2"/>
      <c r="V92" s="18"/>
    </row>
    <row r="93" spans="19:22" s="65" customFormat="1" x14ac:dyDescent="0.25">
      <c r="S93" s="87"/>
      <c r="T93" s="2"/>
      <c r="U93" s="2"/>
      <c r="V93" s="18"/>
    </row>
    <row r="94" spans="19:22" s="65" customFormat="1" x14ac:dyDescent="0.25">
      <c r="S94" s="87"/>
      <c r="T94" s="2"/>
      <c r="U94" s="2"/>
      <c r="V94" s="18"/>
    </row>
    <row r="95" spans="19:22" s="65" customFormat="1" x14ac:dyDescent="0.25">
      <c r="S95" s="87"/>
      <c r="T95" s="2"/>
      <c r="U95" s="2"/>
      <c r="V95" s="18"/>
    </row>
    <row r="96" spans="19:22" s="65" customFormat="1" x14ac:dyDescent="0.25">
      <c r="S96" s="87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9" priority="1" operator="lessThan">
      <formula>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H1" workbookViewId="0">
      <selection activeCell="W6" sqref="W6"/>
    </sheetView>
  </sheetViews>
  <sheetFormatPr defaultRowHeight="15" x14ac:dyDescent="0.25"/>
  <cols>
    <col min="1" max="1" width="7.7109375" style="87" customWidth="1"/>
    <col min="2" max="2" width="11.140625" style="65" customWidth="1"/>
    <col min="3" max="3" width="7.42578125" style="65" customWidth="1"/>
    <col min="4" max="4" width="7.140625" style="65" customWidth="1"/>
    <col min="5" max="5" width="8" style="87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7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87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85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86" t="s">
        <v>12</v>
      </c>
      <c r="S3" s="128" t="s">
        <v>8</v>
      </c>
      <c r="T3" s="129"/>
      <c r="U3" s="130"/>
      <c r="V3" s="128" t="s">
        <v>25</v>
      </c>
      <c r="W3" s="130"/>
      <c r="X3" s="86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86" t="s">
        <v>29</v>
      </c>
      <c r="S4" s="10" t="s">
        <v>14</v>
      </c>
      <c r="T4" s="12" t="s">
        <v>6</v>
      </c>
      <c r="U4" s="12" t="s">
        <v>7</v>
      </c>
      <c r="V4" s="88" t="s">
        <v>14</v>
      </c>
      <c r="W4" s="12" t="s">
        <v>7</v>
      </c>
      <c r="X4" s="86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87" t="s">
        <v>9</v>
      </c>
      <c r="B5" s="8">
        <v>41186</v>
      </c>
      <c r="C5" s="87" t="s">
        <v>86</v>
      </c>
      <c r="D5" s="18">
        <v>6</v>
      </c>
      <c r="E5" s="18">
        <v>13</v>
      </c>
      <c r="F5" s="14">
        <v>60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>
        <v>11</v>
      </c>
      <c r="K5" s="14">
        <v>40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12</v>
      </c>
      <c r="T5" s="2">
        <v>9.4</v>
      </c>
      <c r="U5" s="2">
        <v>4.5999999999999996</v>
      </c>
      <c r="V5" s="18">
        <v>11</v>
      </c>
      <c r="W5" s="2">
        <v>8.6999999999999993</v>
      </c>
      <c r="X5" s="46">
        <v>1</v>
      </c>
      <c r="Y5" s="41"/>
    </row>
    <row r="6" spans="1:42" x14ac:dyDescent="0.25">
      <c r="A6" s="87" t="s">
        <v>34</v>
      </c>
      <c r="B6" s="8"/>
      <c r="C6" s="87"/>
      <c r="D6" s="18"/>
      <c r="E6" s="18"/>
      <c r="H6" s="2">
        <f t="shared" si="0"/>
        <v>0</v>
      </c>
      <c r="I6" s="2">
        <f t="shared" si="1"/>
        <v>0</v>
      </c>
      <c r="J6" s="18"/>
      <c r="K6" s="14"/>
      <c r="M6" s="2">
        <f t="shared" si="2"/>
        <v>0</v>
      </c>
      <c r="N6" s="2">
        <f t="shared" si="3"/>
        <v>0</v>
      </c>
      <c r="O6" s="16">
        <f t="shared" si="4"/>
        <v>0</v>
      </c>
      <c r="P6" s="2">
        <f t="shared" si="5"/>
        <v>0</v>
      </c>
      <c r="Q6" s="18">
        <f t="shared" si="6"/>
        <v>0</v>
      </c>
      <c r="R6" s="6">
        <f t="shared" si="7"/>
        <v>0</v>
      </c>
      <c r="S6" s="18"/>
      <c r="V6" s="18"/>
      <c r="X6" s="46">
        <v>1</v>
      </c>
      <c r="Y6" s="41"/>
    </row>
    <row r="7" spans="1:42" x14ac:dyDescent="0.25">
      <c r="A7" s="87" t="s">
        <v>35</v>
      </c>
      <c r="B7" s="8"/>
      <c r="C7" s="87"/>
      <c r="D7" s="18"/>
      <c r="E7" s="18"/>
      <c r="H7" s="2">
        <f t="shared" si="0"/>
        <v>0</v>
      </c>
      <c r="I7" s="2">
        <f t="shared" si="1"/>
        <v>0</v>
      </c>
      <c r="J7" s="18"/>
      <c r="K7" s="14"/>
      <c r="M7" s="2">
        <f t="shared" si="2"/>
        <v>0</v>
      </c>
      <c r="N7" s="2">
        <f t="shared" si="3"/>
        <v>0</v>
      </c>
      <c r="O7" s="16">
        <f t="shared" si="4"/>
        <v>0</v>
      </c>
      <c r="P7" s="2">
        <f t="shared" si="5"/>
        <v>0</v>
      </c>
      <c r="Q7" s="18">
        <f t="shared" si="6"/>
        <v>0</v>
      </c>
      <c r="R7" s="6">
        <f t="shared" si="7"/>
        <v>0</v>
      </c>
      <c r="S7" s="18"/>
      <c r="V7" s="18"/>
      <c r="X7" s="46">
        <v>1</v>
      </c>
      <c r="Y7" s="41"/>
    </row>
    <row r="8" spans="1:42" x14ac:dyDescent="0.25">
      <c r="A8" s="87" t="s">
        <v>36</v>
      </c>
      <c r="B8" s="8"/>
      <c r="C8" s="87"/>
      <c r="D8" s="18"/>
      <c r="E8" s="18"/>
      <c r="H8" s="2">
        <f t="shared" si="0"/>
        <v>0</v>
      </c>
      <c r="I8" s="2">
        <f t="shared" si="1"/>
        <v>0</v>
      </c>
      <c r="J8" s="18"/>
      <c r="K8" s="14"/>
      <c r="M8" s="2">
        <f t="shared" si="2"/>
        <v>0</v>
      </c>
      <c r="N8" s="2">
        <f t="shared" si="3"/>
        <v>0</v>
      </c>
      <c r="O8" s="16">
        <f t="shared" si="4"/>
        <v>0</v>
      </c>
      <c r="P8" s="2">
        <f t="shared" si="5"/>
        <v>0</v>
      </c>
      <c r="Q8" s="18">
        <f t="shared" si="6"/>
        <v>0</v>
      </c>
      <c r="R8" s="6">
        <f t="shared" si="7"/>
        <v>0</v>
      </c>
      <c r="S8" s="18"/>
      <c r="V8" s="18"/>
      <c r="X8" s="46">
        <v>1</v>
      </c>
      <c r="Y8" s="41"/>
    </row>
    <row r="9" spans="1:42" x14ac:dyDescent="0.25">
      <c r="A9" s="87" t="s">
        <v>37</v>
      </c>
      <c r="B9" s="8"/>
      <c r="C9" s="87"/>
      <c r="D9" s="18"/>
      <c r="E9" s="18"/>
      <c r="H9" s="2">
        <f t="shared" si="0"/>
        <v>0</v>
      </c>
      <c r="I9" s="2">
        <f t="shared" si="1"/>
        <v>0</v>
      </c>
      <c r="J9" s="18"/>
      <c r="K9" s="14"/>
      <c r="M9" s="2">
        <f t="shared" si="2"/>
        <v>0</v>
      </c>
      <c r="N9" s="2">
        <f t="shared" si="3"/>
        <v>0</v>
      </c>
      <c r="O9" s="16">
        <f t="shared" si="4"/>
        <v>0</v>
      </c>
      <c r="P9" s="2">
        <f t="shared" si="5"/>
        <v>0</v>
      </c>
      <c r="Q9" s="18">
        <f t="shared" si="6"/>
        <v>0</v>
      </c>
      <c r="R9" s="6">
        <f t="shared" si="7"/>
        <v>0</v>
      </c>
      <c r="S9" s="18"/>
      <c r="V9" s="18"/>
      <c r="X9" s="46">
        <v>1</v>
      </c>
      <c r="Y9" s="41"/>
    </row>
    <row r="10" spans="1:42" x14ac:dyDescent="0.25">
      <c r="A10" s="87" t="s">
        <v>38</v>
      </c>
      <c r="B10" s="8"/>
      <c r="C10" s="87"/>
      <c r="D10" s="18"/>
      <c r="E10" s="18"/>
      <c r="H10" s="2">
        <f t="shared" si="0"/>
        <v>0</v>
      </c>
      <c r="I10" s="2">
        <f t="shared" si="1"/>
        <v>0</v>
      </c>
      <c r="J10" s="18"/>
      <c r="K10" s="14"/>
      <c r="M10" s="2">
        <f t="shared" si="2"/>
        <v>0</v>
      </c>
      <c r="N10" s="2">
        <f t="shared" si="3"/>
        <v>0</v>
      </c>
      <c r="O10" s="16">
        <f t="shared" si="4"/>
        <v>0</v>
      </c>
      <c r="P10" s="2">
        <f t="shared" si="5"/>
        <v>0</v>
      </c>
      <c r="Q10" s="18">
        <f t="shared" si="6"/>
        <v>0</v>
      </c>
      <c r="R10" s="6">
        <f t="shared" si="7"/>
        <v>0</v>
      </c>
      <c r="S10" s="18"/>
      <c r="V10" s="18"/>
      <c r="X10" s="46">
        <v>1</v>
      </c>
      <c r="Y10" s="41"/>
    </row>
    <row r="11" spans="1:42" x14ac:dyDescent="0.25">
      <c r="A11" s="87" t="s">
        <v>39</v>
      </c>
      <c r="B11" s="8"/>
      <c r="C11" s="87"/>
      <c r="D11" s="18"/>
      <c r="E11" s="18"/>
      <c r="H11" s="2">
        <f t="shared" si="0"/>
        <v>0</v>
      </c>
      <c r="I11" s="2">
        <f t="shared" si="1"/>
        <v>0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0</v>
      </c>
      <c r="P11" s="2">
        <f t="shared" si="5"/>
        <v>0</v>
      </c>
      <c r="Q11" s="18">
        <f t="shared" si="6"/>
        <v>0</v>
      </c>
      <c r="R11" s="6">
        <f t="shared" si="7"/>
        <v>0</v>
      </c>
      <c r="S11" s="18"/>
      <c r="V11" s="18"/>
      <c r="X11" s="46">
        <v>1</v>
      </c>
      <c r="Y11" s="41"/>
    </row>
    <row r="12" spans="1:42" x14ac:dyDescent="0.25">
      <c r="A12" s="87" t="s">
        <v>40</v>
      </c>
      <c r="B12" s="8"/>
      <c r="C12" s="87"/>
      <c r="D12" s="18"/>
      <c r="E12" s="18"/>
      <c r="H12" s="2">
        <f t="shared" si="0"/>
        <v>0</v>
      </c>
      <c r="I12" s="2">
        <f t="shared" si="1"/>
        <v>0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0</v>
      </c>
      <c r="P12" s="2">
        <f t="shared" si="5"/>
        <v>0</v>
      </c>
      <c r="Q12" s="18">
        <f t="shared" si="6"/>
        <v>0</v>
      </c>
      <c r="R12" s="6">
        <f t="shared" si="7"/>
        <v>0</v>
      </c>
      <c r="S12" s="18"/>
      <c r="V12" s="18"/>
      <c r="X12" s="46">
        <v>1</v>
      </c>
      <c r="Y12" s="41"/>
    </row>
    <row r="13" spans="1:42" x14ac:dyDescent="0.25">
      <c r="A13" s="87" t="s">
        <v>41</v>
      </c>
      <c r="B13" s="8"/>
      <c r="C13" s="87"/>
      <c r="D13" s="18"/>
      <c r="E13" s="18"/>
      <c r="H13" s="2">
        <f t="shared" si="0"/>
        <v>0</v>
      </c>
      <c r="I13" s="2">
        <f t="shared" si="1"/>
        <v>0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0</v>
      </c>
      <c r="P13" s="2">
        <f t="shared" si="5"/>
        <v>0</v>
      </c>
      <c r="Q13" s="18">
        <f t="shared" si="6"/>
        <v>0</v>
      </c>
      <c r="R13" s="6">
        <f t="shared" si="7"/>
        <v>0</v>
      </c>
      <c r="S13" s="18"/>
      <c r="V13" s="18"/>
      <c r="X13" s="46">
        <v>1</v>
      </c>
      <c r="Y13" s="41"/>
    </row>
    <row r="14" spans="1:42" x14ac:dyDescent="0.25">
      <c r="A14" s="87" t="s">
        <v>42</v>
      </c>
      <c r="B14" s="8"/>
      <c r="C14" s="87"/>
      <c r="D14" s="18"/>
      <c r="E14" s="18"/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0</v>
      </c>
      <c r="P14" s="2">
        <f t="shared" si="5"/>
        <v>0</v>
      </c>
      <c r="Q14" s="18">
        <f t="shared" si="6"/>
        <v>0</v>
      </c>
      <c r="R14" s="6">
        <f t="shared" si="7"/>
        <v>0</v>
      </c>
      <c r="S14" s="18"/>
      <c r="V14" s="18"/>
      <c r="X14" s="46">
        <v>1</v>
      </c>
      <c r="Y14" s="41"/>
    </row>
    <row r="15" spans="1:42" x14ac:dyDescent="0.25">
      <c r="A15" s="87" t="s">
        <v>43</v>
      </c>
      <c r="B15" s="8"/>
      <c r="C15" s="87"/>
      <c r="D15" s="18"/>
      <c r="E15" s="18"/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0</v>
      </c>
      <c r="P15" s="2">
        <f t="shared" si="5"/>
        <v>0</v>
      </c>
      <c r="Q15" s="18">
        <f t="shared" si="6"/>
        <v>0</v>
      </c>
      <c r="R15" s="6">
        <f t="shared" si="7"/>
        <v>0</v>
      </c>
      <c r="S15" s="18"/>
      <c r="V15" s="18"/>
      <c r="X15" s="46">
        <v>1</v>
      </c>
      <c r="Y15" s="41"/>
    </row>
    <row r="16" spans="1:42" x14ac:dyDescent="0.25">
      <c r="A16" s="87" t="s">
        <v>44</v>
      </c>
      <c r="B16" s="8"/>
      <c r="C16" s="87"/>
      <c r="D16" s="18"/>
      <c r="E16" s="18"/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0</v>
      </c>
      <c r="P16" s="2">
        <f t="shared" si="5"/>
        <v>0</v>
      </c>
      <c r="Q16" s="18">
        <f t="shared" si="6"/>
        <v>0</v>
      </c>
      <c r="R16" s="6">
        <f t="shared" si="7"/>
        <v>0</v>
      </c>
      <c r="S16" s="18"/>
      <c r="V16" s="18"/>
      <c r="X16" s="46">
        <v>1</v>
      </c>
      <c r="Y16" s="41"/>
    </row>
    <row r="17" spans="1:25" x14ac:dyDescent="0.25">
      <c r="A17" s="87" t="s">
        <v>45</v>
      </c>
      <c r="B17" s="8"/>
      <c r="C17" s="87"/>
      <c r="D17" s="18"/>
      <c r="E17" s="18"/>
      <c r="H17" s="2">
        <f t="shared" si="0"/>
        <v>0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0</v>
      </c>
      <c r="P17" s="2">
        <f t="shared" si="5"/>
        <v>0</v>
      </c>
      <c r="Q17" s="18">
        <f t="shared" si="6"/>
        <v>0</v>
      </c>
      <c r="R17" s="6">
        <f t="shared" si="7"/>
        <v>0</v>
      </c>
      <c r="S17" s="18"/>
      <c r="V17" s="18"/>
      <c r="X17" s="46">
        <v>1</v>
      </c>
      <c r="Y17" s="41"/>
    </row>
    <row r="18" spans="1:25" x14ac:dyDescent="0.25">
      <c r="A18" s="87" t="s">
        <v>46</v>
      </c>
      <c r="B18" s="8"/>
      <c r="C18" s="87"/>
      <c r="D18" s="18"/>
      <c r="E18" s="18"/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0</v>
      </c>
      <c r="P18" s="2">
        <f t="shared" si="5"/>
        <v>0</v>
      </c>
      <c r="Q18" s="18">
        <f t="shared" si="6"/>
        <v>0</v>
      </c>
      <c r="R18" s="6">
        <f t="shared" si="7"/>
        <v>0</v>
      </c>
      <c r="S18" s="18"/>
      <c r="V18" s="18"/>
      <c r="X18" s="46">
        <v>1</v>
      </c>
      <c r="Y18" s="41"/>
    </row>
    <row r="19" spans="1:25" x14ac:dyDescent="0.25">
      <c r="A19" s="87" t="s">
        <v>47</v>
      </c>
      <c r="B19" s="8"/>
      <c r="C19" s="87"/>
      <c r="D19" s="18"/>
      <c r="E19" s="18"/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0</v>
      </c>
      <c r="P19" s="2">
        <f t="shared" si="5"/>
        <v>0</v>
      </c>
      <c r="Q19" s="18">
        <f t="shared" si="6"/>
        <v>0</v>
      </c>
      <c r="R19" s="6">
        <f t="shared" si="7"/>
        <v>0</v>
      </c>
      <c r="S19" s="18"/>
      <c r="V19" s="18"/>
      <c r="X19" s="46">
        <v>1</v>
      </c>
      <c r="Y19" s="41"/>
    </row>
    <row r="20" spans="1:25" x14ac:dyDescent="0.25">
      <c r="A20" s="87" t="s">
        <v>48</v>
      </c>
      <c r="B20" s="8"/>
      <c r="C20" s="87"/>
      <c r="D20" s="18"/>
      <c r="E20" s="18"/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0</v>
      </c>
      <c r="P20" s="2">
        <f t="shared" si="5"/>
        <v>0</v>
      </c>
      <c r="Q20" s="18">
        <f t="shared" si="6"/>
        <v>0</v>
      </c>
      <c r="R20" s="6">
        <f t="shared" si="7"/>
        <v>0</v>
      </c>
      <c r="S20" s="18"/>
      <c r="V20" s="18"/>
      <c r="X20" s="46">
        <v>1</v>
      </c>
      <c r="Y20" s="41"/>
    </row>
    <row r="21" spans="1:25" x14ac:dyDescent="0.25">
      <c r="A21" s="87" t="s">
        <v>49</v>
      </c>
      <c r="B21" s="8"/>
      <c r="C21" s="87"/>
      <c r="D21" s="18"/>
      <c r="E21" s="18"/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0</v>
      </c>
      <c r="P21" s="2">
        <f t="shared" si="5"/>
        <v>0</v>
      </c>
      <c r="Q21" s="18">
        <f t="shared" si="6"/>
        <v>0</v>
      </c>
      <c r="R21" s="6">
        <f t="shared" si="7"/>
        <v>0</v>
      </c>
      <c r="S21" s="18"/>
      <c r="V21" s="18"/>
      <c r="X21" s="46">
        <v>1</v>
      </c>
      <c r="Y21" s="41"/>
    </row>
    <row r="22" spans="1:25" x14ac:dyDescent="0.25">
      <c r="A22" s="87" t="s">
        <v>50</v>
      </c>
      <c r="B22" s="8"/>
      <c r="C22" s="87"/>
      <c r="D22" s="18"/>
      <c r="E22" s="18"/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0</v>
      </c>
      <c r="P22" s="2">
        <f t="shared" si="5"/>
        <v>0</v>
      </c>
      <c r="Q22" s="18">
        <f t="shared" si="6"/>
        <v>0</v>
      </c>
      <c r="R22" s="6">
        <f t="shared" si="7"/>
        <v>0</v>
      </c>
      <c r="S22" s="18"/>
      <c r="V22" s="18"/>
      <c r="X22" s="46">
        <v>1</v>
      </c>
      <c r="Y22" s="41"/>
    </row>
    <row r="23" spans="1:25" x14ac:dyDescent="0.25">
      <c r="A23" s="87" t="s">
        <v>51</v>
      </c>
      <c r="B23" s="8"/>
      <c r="C23" s="87"/>
      <c r="D23" s="18"/>
      <c r="E23" s="18"/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0</v>
      </c>
      <c r="P23" s="2">
        <f t="shared" si="5"/>
        <v>0</v>
      </c>
      <c r="Q23" s="18">
        <f t="shared" si="6"/>
        <v>0</v>
      </c>
      <c r="R23" s="6">
        <f t="shared" si="7"/>
        <v>0</v>
      </c>
      <c r="S23" s="18"/>
      <c r="V23" s="18"/>
      <c r="X23" s="46">
        <v>1</v>
      </c>
      <c r="Y23" s="41"/>
    </row>
    <row r="24" spans="1:25" x14ac:dyDescent="0.25">
      <c r="A24" s="87" t="s">
        <v>52</v>
      </c>
      <c r="B24" s="8"/>
      <c r="C24" s="87"/>
      <c r="D24" s="18"/>
      <c r="E24" s="18"/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0</v>
      </c>
      <c r="P24" s="2">
        <f t="shared" si="5"/>
        <v>0</v>
      </c>
      <c r="Q24" s="18">
        <f t="shared" si="6"/>
        <v>0</v>
      </c>
      <c r="R24" s="6">
        <f t="shared" si="7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60</v>
      </c>
      <c r="G26" s="14">
        <f>SUM(G5:G25)</f>
        <v>0</v>
      </c>
      <c r="H26" s="14">
        <f>SUM(H5:H25)</f>
        <v>0</v>
      </c>
      <c r="I26" s="14">
        <f>SUM(I5:I25)</f>
        <v>0</v>
      </c>
      <c r="K26" s="2">
        <f t="shared" ref="K26:R26" si="8">SUM(K5:K25)</f>
        <v>40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6">
        <f t="shared" si="8"/>
        <v>100</v>
      </c>
      <c r="P26" s="2">
        <f t="shared" si="8"/>
        <v>0</v>
      </c>
      <c r="Q26" s="18">
        <f t="shared" si="8"/>
        <v>1</v>
      </c>
      <c r="R26" s="18">
        <f t="shared" si="8"/>
        <v>0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1900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100</v>
      </c>
      <c r="L29" s="14">
        <f>G26+L26</f>
        <v>0</v>
      </c>
      <c r="M29" s="14">
        <f>O26</f>
        <v>100</v>
      </c>
      <c r="O29" s="20" t="s">
        <v>21</v>
      </c>
      <c r="P29" s="22">
        <f>IF(R26=0,0,R26/Q26)</f>
        <v>0</v>
      </c>
      <c r="S29" s="18"/>
      <c r="V29" s="18"/>
    </row>
    <row r="30" spans="1:25" x14ac:dyDescent="0.25">
      <c r="I30" s="51" t="s">
        <v>28</v>
      </c>
      <c r="J30" s="52"/>
      <c r="K30" s="53">
        <f>H26+M26</f>
        <v>0</v>
      </c>
      <c r="L30" s="53">
        <f>I26+N26</f>
        <v>0</v>
      </c>
      <c r="M30" s="53">
        <f>P26</f>
        <v>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-100</v>
      </c>
      <c r="L31" s="14">
        <f>L30-L29</f>
        <v>0</v>
      </c>
      <c r="M31" s="14">
        <f>M30-M29</f>
        <v>-100</v>
      </c>
      <c r="S31" s="18"/>
      <c r="V31" s="18"/>
    </row>
    <row r="32" spans="1:25" x14ac:dyDescent="0.25">
      <c r="I32" s="85" t="s">
        <v>57</v>
      </c>
      <c r="J32" s="54"/>
      <c r="K32" s="55">
        <f>K31/MAX(1,K29)</f>
        <v>-1</v>
      </c>
      <c r="L32" s="55">
        <f>L31/MAX(1,L29)</f>
        <v>0</v>
      </c>
      <c r="M32" s="55">
        <f>M31/MAX(1,M29)</f>
        <v>-1</v>
      </c>
      <c r="O32" s="20" t="s">
        <v>63</v>
      </c>
      <c r="P32" s="12">
        <f>P28+P30</f>
        <v>1900</v>
      </c>
      <c r="S32" s="18"/>
      <c r="V32" s="18"/>
    </row>
    <row r="33" spans="2:25" x14ac:dyDescent="0.25">
      <c r="B33" s="8"/>
      <c r="C33" s="87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87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87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87"/>
      <c r="T85" s="2"/>
      <c r="U85" s="2"/>
      <c r="V85" s="18"/>
    </row>
    <row r="86" spans="19:22" s="65" customFormat="1" x14ac:dyDescent="0.25">
      <c r="S86" s="87"/>
      <c r="T86" s="2"/>
      <c r="U86" s="2"/>
      <c r="V86" s="18"/>
    </row>
    <row r="87" spans="19:22" s="65" customFormat="1" x14ac:dyDescent="0.25">
      <c r="S87" s="87"/>
      <c r="T87" s="2"/>
      <c r="U87" s="2"/>
      <c r="V87" s="18"/>
    </row>
    <row r="88" spans="19:22" s="65" customFormat="1" x14ac:dyDescent="0.25">
      <c r="S88" s="87"/>
      <c r="T88" s="2"/>
      <c r="U88" s="2"/>
      <c r="V88" s="18"/>
    </row>
    <row r="89" spans="19:22" s="65" customFormat="1" x14ac:dyDescent="0.25">
      <c r="S89" s="87"/>
      <c r="T89" s="2"/>
      <c r="U89" s="2"/>
      <c r="V89" s="18"/>
    </row>
    <row r="90" spans="19:22" s="65" customFormat="1" x14ac:dyDescent="0.25">
      <c r="S90" s="87"/>
      <c r="T90" s="2"/>
      <c r="U90" s="2"/>
      <c r="V90" s="18"/>
    </row>
    <row r="91" spans="19:22" s="65" customFormat="1" x14ac:dyDescent="0.25">
      <c r="S91" s="87"/>
      <c r="T91" s="2"/>
      <c r="U91" s="2"/>
      <c r="V91" s="18"/>
    </row>
    <row r="92" spans="19:22" s="65" customFormat="1" x14ac:dyDescent="0.25">
      <c r="S92" s="87"/>
      <c r="T92" s="2"/>
      <c r="U92" s="2"/>
      <c r="V92" s="18"/>
    </row>
    <row r="93" spans="19:22" s="65" customFormat="1" x14ac:dyDescent="0.25">
      <c r="S93" s="87"/>
      <c r="T93" s="2"/>
      <c r="U93" s="2"/>
      <c r="V93" s="18"/>
    </row>
    <row r="94" spans="19:22" s="65" customFormat="1" x14ac:dyDescent="0.25">
      <c r="S94" s="87"/>
      <c r="T94" s="2"/>
      <c r="U94" s="2"/>
      <c r="V94" s="18"/>
    </row>
    <row r="95" spans="19:22" s="65" customFormat="1" x14ac:dyDescent="0.25">
      <c r="S95" s="87"/>
      <c r="T95" s="2"/>
      <c r="U95" s="2"/>
      <c r="V95" s="18"/>
    </row>
    <row r="96" spans="19:22" s="65" customFormat="1" x14ac:dyDescent="0.25">
      <c r="S96" s="87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8" priority="1" operator="lessThan">
      <formula>0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H15" workbookViewId="0">
      <selection activeCell="W25" sqref="W25"/>
    </sheetView>
  </sheetViews>
  <sheetFormatPr defaultRowHeight="15" x14ac:dyDescent="0.25"/>
  <cols>
    <col min="1" max="1" width="7.7109375" style="87" customWidth="1"/>
    <col min="2" max="2" width="11.140625" style="65" customWidth="1"/>
    <col min="3" max="3" width="7.42578125" style="65" customWidth="1"/>
    <col min="4" max="4" width="7.140625" style="65" customWidth="1"/>
    <col min="5" max="5" width="8" style="87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7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87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87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86" t="s">
        <v>12</v>
      </c>
      <c r="S3" s="128" t="s">
        <v>8</v>
      </c>
      <c r="T3" s="129"/>
      <c r="U3" s="130"/>
      <c r="V3" s="128" t="s">
        <v>25</v>
      </c>
      <c r="W3" s="130"/>
      <c r="X3" s="86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86" t="s">
        <v>29</v>
      </c>
      <c r="S4" s="10" t="s">
        <v>14</v>
      </c>
      <c r="T4" s="12" t="s">
        <v>6</v>
      </c>
      <c r="U4" s="12" t="s">
        <v>7</v>
      </c>
      <c r="V4" s="88" t="s">
        <v>14</v>
      </c>
      <c r="W4" s="12" t="s">
        <v>7</v>
      </c>
      <c r="X4" s="86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87" t="s">
        <v>9</v>
      </c>
      <c r="B5" s="8">
        <v>41186</v>
      </c>
      <c r="C5" s="87" t="s">
        <v>90</v>
      </c>
      <c r="D5" s="18">
        <v>1</v>
      </c>
      <c r="E5" s="18">
        <v>4</v>
      </c>
      <c r="F5" s="14">
        <v>30</v>
      </c>
      <c r="G5" s="14">
        <v>70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2</v>
      </c>
      <c r="T5" s="2">
        <v>5.6</v>
      </c>
      <c r="U5" s="2">
        <v>4</v>
      </c>
      <c r="V5" s="18">
        <v>3</v>
      </c>
      <c r="W5" s="2">
        <v>3.8</v>
      </c>
      <c r="X5" s="46">
        <v>1</v>
      </c>
      <c r="Y5" s="41"/>
    </row>
    <row r="6" spans="1:42" x14ac:dyDescent="0.25">
      <c r="A6" s="87" t="s">
        <v>34</v>
      </c>
      <c r="B6" s="8">
        <v>41187</v>
      </c>
      <c r="C6" s="87" t="s">
        <v>78</v>
      </c>
      <c r="D6" s="18">
        <v>7</v>
      </c>
      <c r="E6" s="18">
        <v>2</v>
      </c>
      <c r="F6" s="14">
        <v>30</v>
      </c>
      <c r="G6" s="14">
        <v>70</v>
      </c>
      <c r="H6" s="2">
        <f t="shared" si="0"/>
        <v>0</v>
      </c>
      <c r="I6" s="2">
        <f t="shared" si="1"/>
        <v>182</v>
      </c>
      <c r="J6" s="18"/>
      <c r="K6" s="14"/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182</v>
      </c>
      <c r="Q6" s="18">
        <f t="shared" si="6"/>
        <v>1</v>
      </c>
      <c r="R6" s="6">
        <f t="shared" si="7"/>
        <v>1</v>
      </c>
      <c r="S6" s="18">
        <v>4</v>
      </c>
      <c r="T6" s="2">
        <v>10</v>
      </c>
      <c r="U6" s="2">
        <v>4.5999999999999996</v>
      </c>
      <c r="V6" s="18">
        <v>2</v>
      </c>
      <c r="W6" s="2">
        <v>5.2</v>
      </c>
      <c r="X6" s="46">
        <v>1</v>
      </c>
      <c r="Y6" s="41"/>
    </row>
    <row r="7" spans="1:42" x14ac:dyDescent="0.25">
      <c r="A7" s="87" t="s">
        <v>35</v>
      </c>
      <c r="B7" s="8">
        <v>41187</v>
      </c>
      <c r="C7" s="87" t="s">
        <v>78</v>
      </c>
      <c r="D7" s="18">
        <v>9</v>
      </c>
      <c r="E7" s="18">
        <v>10</v>
      </c>
      <c r="F7" s="14">
        <v>30</v>
      </c>
      <c r="G7" s="14">
        <v>70</v>
      </c>
      <c r="H7" s="2">
        <f t="shared" si="0"/>
        <v>0</v>
      </c>
      <c r="I7" s="2">
        <f t="shared" si="1"/>
        <v>91</v>
      </c>
      <c r="J7" s="18"/>
      <c r="K7" s="14"/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91</v>
      </c>
      <c r="Q7" s="18">
        <f t="shared" si="6"/>
        <v>1</v>
      </c>
      <c r="R7" s="6">
        <f t="shared" si="7"/>
        <v>0</v>
      </c>
      <c r="S7" s="18">
        <v>1</v>
      </c>
      <c r="T7" s="2">
        <v>8</v>
      </c>
      <c r="U7" s="2">
        <v>3.8</v>
      </c>
      <c r="V7" s="18">
        <v>10</v>
      </c>
      <c r="W7" s="2">
        <v>2.6</v>
      </c>
      <c r="X7" s="46">
        <v>1</v>
      </c>
      <c r="Y7" s="41"/>
    </row>
    <row r="8" spans="1:42" x14ac:dyDescent="0.25">
      <c r="A8" s="87" t="s">
        <v>36</v>
      </c>
      <c r="B8" s="8">
        <v>41189</v>
      </c>
      <c r="C8" s="87" t="s">
        <v>92</v>
      </c>
      <c r="D8" s="18">
        <v>5</v>
      </c>
      <c r="E8" s="18">
        <v>4</v>
      </c>
      <c r="F8" s="14">
        <v>30</v>
      </c>
      <c r="G8" s="14">
        <v>70</v>
      </c>
      <c r="H8" s="2">
        <f t="shared" si="0"/>
        <v>0</v>
      </c>
      <c r="I8" s="2">
        <f t="shared" si="1"/>
        <v>0</v>
      </c>
      <c r="J8" s="18"/>
      <c r="K8" s="14"/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0</v>
      </c>
      <c r="Q8" s="18">
        <f t="shared" si="6"/>
        <v>1</v>
      </c>
      <c r="R8" s="6">
        <f t="shared" si="7"/>
        <v>0</v>
      </c>
      <c r="S8" s="18">
        <v>6</v>
      </c>
      <c r="T8" s="2">
        <v>12.4</v>
      </c>
      <c r="U8" s="2">
        <v>5.8</v>
      </c>
      <c r="V8" s="18">
        <v>3</v>
      </c>
      <c r="W8" s="2">
        <v>5</v>
      </c>
      <c r="X8" s="46">
        <v>1</v>
      </c>
      <c r="Y8" s="41"/>
    </row>
    <row r="9" spans="1:42" x14ac:dyDescent="0.25">
      <c r="A9" s="87" t="s">
        <v>37</v>
      </c>
      <c r="B9" s="8">
        <v>41192</v>
      </c>
      <c r="C9" s="87" t="s">
        <v>92</v>
      </c>
      <c r="D9" s="18">
        <v>5</v>
      </c>
      <c r="E9" s="18">
        <v>8</v>
      </c>
      <c r="F9" s="14">
        <v>30</v>
      </c>
      <c r="G9" s="14">
        <v>70</v>
      </c>
      <c r="H9" s="2">
        <f t="shared" si="0"/>
        <v>0</v>
      </c>
      <c r="I9" s="2">
        <f t="shared" si="1"/>
        <v>0</v>
      </c>
      <c r="J9" s="18"/>
      <c r="K9" s="14"/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0</v>
      </c>
      <c r="Q9" s="18">
        <f t="shared" si="6"/>
        <v>1</v>
      </c>
      <c r="R9" s="6">
        <f t="shared" si="7"/>
        <v>0</v>
      </c>
      <c r="S9" s="18" t="s">
        <v>102</v>
      </c>
      <c r="T9" s="2">
        <v>4.8</v>
      </c>
      <c r="U9" s="2">
        <v>3</v>
      </c>
      <c r="V9" s="18">
        <v>5</v>
      </c>
      <c r="W9" s="2">
        <v>5</v>
      </c>
      <c r="X9" s="46">
        <v>1</v>
      </c>
      <c r="Y9" s="41"/>
    </row>
    <row r="10" spans="1:42" x14ac:dyDescent="0.25">
      <c r="A10" s="87" t="s">
        <v>38</v>
      </c>
      <c r="B10" s="8">
        <v>41193</v>
      </c>
      <c r="C10" s="87" t="s">
        <v>100</v>
      </c>
      <c r="D10" s="18">
        <v>3</v>
      </c>
      <c r="E10" s="18">
        <v>6</v>
      </c>
      <c r="F10" s="14">
        <v>30</v>
      </c>
      <c r="G10" s="14">
        <v>70</v>
      </c>
      <c r="H10" s="2">
        <f t="shared" si="0"/>
        <v>0</v>
      </c>
      <c r="I10" s="2">
        <f t="shared" si="1"/>
        <v>0</v>
      </c>
      <c r="J10" s="18"/>
      <c r="K10" s="14"/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0</v>
      </c>
      <c r="Q10" s="18">
        <f t="shared" si="6"/>
        <v>1</v>
      </c>
      <c r="R10" s="6">
        <f t="shared" si="7"/>
        <v>0</v>
      </c>
      <c r="S10" s="18">
        <v>1</v>
      </c>
      <c r="T10" s="2">
        <v>12.6</v>
      </c>
      <c r="U10" s="2">
        <v>5.8</v>
      </c>
      <c r="V10" s="18">
        <v>3</v>
      </c>
      <c r="W10" s="2">
        <v>5.4</v>
      </c>
      <c r="X10" s="46">
        <v>1</v>
      </c>
      <c r="Y10" s="41"/>
    </row>
    <row r="11" spans="1:42" x14ac:dyDescent="0.25">
      <c r="A11" s="87" t="s">
        <v>39</v>
      </c>
      <c r="B11" s="8">
        <v>41194</v>
      </c>
      <c r="C11" s="87" t="s">
        <v>89</v>
      </c>
      <c r="D11" s="18">
        <v>3</v>
      </c>
      <c r="E11" s="18">
        <v>7</v>
      </c>
      <c r="F11" s="14">
        <v>30</v>
      </c>
      <c r="G11" s="14">
        <v>70</v>
      </c>
      <c r="H11" s="2">
        <f t="shared" si="0"/>
        <v>69</v>
      </c>
      <c r="I11" s="2">
        <f t="shared" si="1"/>
        <v>77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146</v>
      </c>
      <c r="Q11" s="18">
        <f t="shared" si="6"/>
        <v>1</v>
      </c>
      <c r="R11" s="6">
        <f t="shared" si="7"/>
        <v>1</v>
      </c>
      <c r="S11" s="18">
        <v>7</v>
      </c>
      <c r="T11" s="2">
        <v>4.5999999999999996</v>
      </c>
      <c r="U11" s="2">
        <v>2.2000000000000002</v>
      </c>
      <c r="V11" s="18">
        <v>4</v>
      </c>
      <c r="W11" s="2">
        <v>2.8</v>
      </c>
      <c r="X11" s="46">
        <v>1</v>
      </c>
      <c r="Y11" s="41"/>
    </row>
    <row r="12" spans="1:42" x14ac:dyDescent="0.25">
      <c r="A12" s="102" t="s">
        <v>40</v>
      </c>
      <c r="B12" s="8">
        <v>41195</v>
      </c>
      <c r="C12" s="102" t="s">
        <v>81</v>
      </c>
      <c r="D12" s="18">
        <v>6</v>
      </c>
      <c r="E12" s="18">
        <v>8</v>
      </c>
      <c r="F12" s="14">
        <v>30</v>
      </c>
      <c r="G12" s="14">
        <v>70</v>
      </c>
      <c r="H12" s="2">
        <f t="shared" si="0"/>
        <v>0</v>
      </c>
      <c r="I12" s="2">
        <f t="shared" si="1"/>
        <v>0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6</v>
      </c>
      <c r="T12" s="2">
        <v>5.8</v>
      </c>
      <c r="U12" s="2">
        <v>3.3</v>
      </c>
      <c r="V12" s="18">
        <v>1</v>
      </c>
      <c r="W12" s="2">
        <v>2.7</v>
      </c>
      <c r="X12" s="46">
        <v>1</v>
      </c>
      <c r="Y12" s="41"/>
    </row>
    <row r="13" spans="1:42" x14ac:dyDescent="0.25">
      <c r="A13" s="87" t="s">
        <v>41</v>
      </c>
      <c r="B13" s="8">
        <v>41195</v>
      </c>
      <c r="C13" s="87" t="s">
        <v>81</v>
      </c>
      <c r="D13" s="18">
        <v>9</v>
      </c>
      <c r="E13" s="18">
        <v>2</v>
      </c>
      <c r="F13" s="14">
        <v>30</v>
      </c>
      <c r="G13" s="14">
        <v>70</v>
      </c>
      <c r="H13" s="2">
        <f t="shared" si="0"/>
        <v>0</v>
      </c>
      <c r="I13" s="2">
        <f t="shared" si="1"/>
        <v>0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0</v>
      </c>
      <c r="Q13" s="18">
        <f t="shared" si="6"/>
        <v>1</v>
      </c>
      <c r="R13" s="6">
        <f t="shared" si="7"/>
        <v>0</v>
      </c>
      <c r="S13" s="18">
        <v>3</v>
      </c>
      <c r="T13" s="2">
        <v>4.0999999999999996</v>
      </c>
      <c r="U13" s="2">
        <v>3.1</v>
      </c>
      <c r="V13" s="18">
        <v>8</v>
      </c>
      <c r="W13" s="2">
        <v>11</v>
      </c>
      <c r="X13" s="46">
        <v>1</v>
      </c>
      <c r="Y13" s="41"/>
    </row>
    <row r="14" spans="1:42" x14ac:dyDescent="0.25">
      <c r="A14" s="87" t="s">
        <v>42</v>
      </c>
      <c r="B14" s="8">
        <v>41197</v>
      </c>
      <c r="C14" s="87" t="s">
        <v>112</v>
      </c>
      <c r="D14" s="18">
        <v>4</v>
      </c>
      <c r="E14" s="18">
        <v>1</v>
      </c>
      <c r="F14" s="14">
        <v>30</v>
      </c>
      <c r="G14" s="14">
        <v>70</v>
      </c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100</v>
      </c>
      <c r="P14" s="2">
        <f t="shared" si="5"/>
        <v>0</v>
      </c>
      <c r="Q14" s="18">
        <f t="shared" si="6"/>
        <v>1</v>
      </c>
      <c r="R14" s="6">
        <f t="shared" si="7"/>
        <v>0</v>
      </c>
      <c r="S14" s="18">
        <v>7</v>
      </c>
      <c r="T14" s="2">
        <v>6.8</v>
      </c>
      <c r="U14" s="2">
        <v>4</v>
      </c>
      <c r="V14" s="18">
        <v>4</v>
      </c>
      <c r="W14" s="2">
        <v>5</v>
      </c>
      <c r="X14" s="46">
        <v>1</v>
      </c>
      <c r="Y14" s="41"/>
    </row>
    <row r="15" spans="1:42" x14ac:dyDescent="0.25">
      <c r="A15" s="87" t="s">
        <v>43</v>
      </c>
      <c r="B15" s="8">
        <v>41197</v>
      </c>
      <c r="C15" s="87" t="s">
        <v>113</v>
      </c>
      <c r="D15" s="18">
        <v>6</v>
      </c>
      <c r="E15" s="18">
        <v>4</v>
      </c>
      <c r="F15" s="14">
        <v>30</v>
      </c>
      <c r="G15" s="14">
        <v>70</v>
      </c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100</v>
      </c>
      <c r="P15" s="2">
        <f t="shared" si="5"/>
        <v>0</v>
      </c>
      <c r="Q15" s="18">
        <f t="shared" si="6"/>
        <v>1</v>
      </c>
      <c r="R15" s="6">
        <f t="shared" si="7"/>
        <v>0</v>
      </c>
      <c r="S15" s="18">
        <v>1</v>
      </c>
      <c r="T15" s="2">
        <v>10.4</v>
      </c>
      <c r="U15" s="2">
        <v>5.2</v>
      </c>
      <c r="V15" s="18">
        <v>3</v>
      </c>
      <c r="W15" s="2">
        <v>4.2</v>
      </c>
      <c r="X15" s="46">
        <v>1</v>
      </c>
      <c r="Y15" s="41"/>
    </row>
    <row r="16" spans="1:42" x14ac:dyDescent="0.25">
      <c r="A16" s="87" t="s">
        <v>44</v>
      </c>
      <c r="B16" s="8">
        <v>41197</v>
      </c>
      <c r="C16" s="87" t="s">
        <v>113</v>
      </c>
      <c r="D16" s="18">
        <v>8</v>
      </c>
      <c r="E16" s="18">
        <v>9</v>
      </c>
      <c r="F16" s="14">
        <v>30</v>
      </c>
      <c r="G16" s="14">
        <v>70</v>
      </c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100</v>
      </c>
      <c r="P16" s="2">
        <f t="shared" si="5"/>
        <v>0</v>
      </c>
      <c r="Q16" s="18">
        <f t="shared" si="6"/>
        <v>1</v>
      </c>
      <c r="R16" s="6">
        <f t="shared" si="7"/>
        <v>0</v>
      </c>
      <c r="S16" s="18">
        <v>3</v>
      </c>
      <c r="T16" s="2">
        <v>8.4</v>
      </c>
      <c r="U16" s="2">
        <v>3.2</v>
      </c>
      <c r="V16" s="18">
        <v>4</v>
      </c>
      <c r="W16" s="2">
        <v>3.2</v>
      </c>
      <c r="X16" s="46">
        <v>1</v>
      </c>
      <c r="Y16" s="41"/>
    </row>
    <row r="17" spans="1:25" x14ac:dyDescent="0.25">
      <c r="A17" s="87" t="s">
        <v>45</v>
      </c>
      <c r="B17" s="8">
        <v>41200</v>
      </c>
      <c r="C17" s="87" t="s">
        <v>114</v>
      </c>
      <c r="D17" s="18">
        <v>3</v>
      </c>
      <c r="E17" s="18">
        <v>4</v>
      </c>
      <c r="F17" s="14">
        <v>30</v>
      </c>
      <c r="G17" s="14">
        <v>70</v>
      </c>
      <c r="H17" s="2">
        <f t="shared" si="0"/>
        <v>0</v>
      </c>
      <c r="I17" s="2">
        <f t="shared" si="1"/>
        <v>133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100</v>
      </c>
      <c r="P17" s="2">
        <f t="shared" si="5"/>
        <v>133</v>
      </c>
      <c r="Q17" s="18">
        <f t="shared" si="6"/>
        <v>1</v>
      </c>
      <c r="R17" s="6">
        <f t="shared" si="7"/>
        <v>1</v>
      </c>
      <c r="S17" s="18">
        <v>2</v>
      </c>
      <c r="T17" s="2">
        <v>5</v>
      </c>
      <c r="U17" s="2">
        <v>2.6</v>
      </c>
      <c r="V17" s="18">
        <v>4</v>
      </c>
      <c r="W17" s="2">
        <v>3.8</v>
      </c>
      <c r="X17" s="46">
        <v>1</v>
      </c>
      <c r="Y17" s="41"/>
    </row>
    <row r="18" spans="1:25" x14ac:dyDescent="0.25">
      <c r="A18" s="87" t="s">
        <v>46</v>
      </c>
      <c r="B18" s="8">
        <v>41199</v>
      </c>
      <c r="C18" s="87" t="s">
        <v>78</v>
      </c>
      <c r="D18" s="18">
        <v>3</v>
      </c>
      <c r="E18" s="18">
        <v>8</v>
      </c>
      <c r="F18" s="14">
        <v>30</v>
      </c>
      <c r="G18" s="14">
        <v>70</v>
      </c>
      <c r="H18" s="2">
        <f t="shared" si="0"/>
        <v>0</v>
      </c>
      <c r="I18" s="2">
        <f t="shared" si="1"/>
        <v>168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100</v>
      </c>
      <c r="P18" s="2">
        <f t="shared" si="5"/>
        <v>168</v>
      </c>
      <c r="Q18" s="18">
        <f t="shared" si="6"/>
        <v>1</v>
      </c>
      <c r="R18" s="6">
        <f t="shared" si="7"/>
        <v>1</v>
      </c>
      <c r="S18" s="18">
        <v>2</v>
      </c>
      <c r="T18" s="2">
        <v>11.8</v>
      </c>
      <c r="U18" s="2">
        <v>5.8</v>
      </c>
      <c r="V18" s="18">
        <v>8</v>
      </c>
      <c r="W18" s="2">
        <v>4.8</v>
      </c>
      <c r="X18" s="46">
        <v>1</v>
      </c>
      <c r="Y18" s="41"/>
    </row>
    <row r="19" spans="1:25" x14ac:dyDescent="0.25">
      <c r="A19" s="87" t="s">
        <v>47</v>
      </c>
      <c r="B19" s="8">
        <v>41202</v>
      </c>
      <c r="C19" s="87" t="s">
        <v>120</v>
      </c>
      <c r="D19" s="18">
        <v>9</v>
      </c>
      <c r="E19" s="18">
        <v>10</v>
      </c>
      <c r="F19" s="14">
        <v>30</v>
      </c>
      <c r="G19" s="14">
        <v>70</v>
      </c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100</v>
      </c>
      <c r="P19" s="2">
        <f t="shared" si="5"/>
        <v>0</v>
      </c>
      <c r="Q19" s="18">
        <f t="shared" si="6"/>
        <v>1</v>
      </c>
      <c r="R19" s="6">
        <f t="shared" si="7"/>
        <v>0</v>
      </c>
      <c r="S19" s="18">
        <v>11</v>
      </c>
      <c r="T19" s="2">
        <v>4.4000000000000004</v>
      </c>
      <c r="U19" s="2">
        <v>3.2</v>
      </c>
      <c r="V19" s="18">
        <v>14</v>
      </c>
      <c r="W19" s="2">
        <v>9.4</v>
      </c>
      <c r="X19" s="46">
        <v>1</v>
      </c>
      <c r="Y19" s="41"/>
    </row>
    <row r="20" spans="1:25" x14ac:dyDescent="0.25">
      <c r="A20" s="87" t="s">
        <v>48</v>
      </c>
      <c r="B20" s="8">
        <v>41202</v>
      </c>
      <c r="C20" s="87" t="s">
        <v>120</v>
      </c>
      <c r="D20" s="18">
        <v>10</v>
      </c>
      <c r="E20" s="18">
        <v>8</v>
      </c>
      <c r="F20" s="14">
        <v>30</v>
      </c>
      <c r="G20" s="14">
        <v>70</v>
      </c>
      <c r="H20" s="2">
        <f t="shared" si="0"/>
        <v>198</v>
      </c>
      <c r="I20" s="2">
        <f t="shared" si="1"/>
        <v>273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100</v>
      </c>
      <c r="P20" s="2">
        <f t="shared" si="5"/>
        <v>471</v>
      </c>
      <c r="Q20" s="18">
        <f t="shared" si="6"/>
        <v>1</v>
      </c>
      <c r="R20" s="6">
        <f t="shared" si="7"/>
        <v>1</v>
      </c>
      <c r="S20" s="18">
        <v>8</v>
      </c>
      <c r="T20" s="2">
        <v>13.2</v>
      </c>
      <c r="U20" s="2">
        <v>7.8</v>
      </c>
      <c r="V20" s="18">
        <v>3</v>
      </c>
      <c r="W20" s="2">
        <v>18.2</v>
      </c>
      <c r="X20" s="46">
        <v>1</v>
      </c>
      <c r="Y20" s="41"/>
    </row>
    <row r="21" spans="1:25" x14ac:dyDescent="0.25">
      <c r="A21" s="87" t="s">
        <v>49</v>
      </c>
      <c r="B21" s="8">
        <v>41204</v>
      </c>
      <c r="C21" s="87" t="s">
        <v>124</v>
      </c>
      <c r="D21" s="18">
        <v>1</v>
      </c>
      <c r="E21" s="18">
        <v>4</v>
      </c>
      <c r="F21" s="14">
        <v>30</v>
      </c>
      <c r="G21" s="14">
        <v>70</v>
      </c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100</v>
      </c>
      <c r="P21" s="2">
        <f t="shared" si="5"/>
        <v>0</v>
      </c>
      <c r="Q21" s="18">
        <f t="shared" si="6"/>
        <v>1</v>
      </c>
      <c r="R21" s="6">
        <f t="shared" si="7"/>
        <v>0</v>
      </c>
      <c r="S21" s="18">
        <v>6</v>
      </c>
      <c r="T21" s="2">
        <v>23</v>
      </c>
      <c r="U21" s="2">
        <v>5.4</v>
      </c>
      <c r="V21" s="18">
        <v>1</v>
      </c>
      <c r="W21" s="2">
        <v>2.1</v>
      </c>
      <c r="X21" s="46">
        <v>1</v>
      </c>
      <c r="Y21" s="41"/>
    </row>
    <row r="22" spans="1:25" x14ac:dyDescent="0.25">
      <c r="A22" s="87" t="s">
        <v>50</v>
      </c>
      <c r="B22" s="8">
        <v>41207</v>
      </c>
      <c r="C22" s="87" t="s">
        <v>130</v>
      </c>
      <c r="D22" s="18">
        <v>1</v>
      </c>
      <c r="E22" s="18">
        <v>5</v>
      </c>
      <c r="F22" s="14">
        <v>30</v>
      </c>
      <c r="G22" s="14">
        <v>70</v>
      </c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100</v>
      </c>
      <c r="P22" s="2">
        <f t="shared" si="5"/>
        <v>0</v>
      </c>
      <c r="Q22" s="18">
        <f t="shared" si="6"/>
        <v>1</v>
      </c>
      <c r="R22" s="6">
        <f t="shared" si="7"/>
        <v>0</v>
      </c>
      <c r="S22" s="18">
        <v>7</v>
      </c>
      <c r="T22" s="2">
        <v>5.4</v>
      </c>
      <c r="U22" s="2">
        <v>2.8</v>
      </c>
      <c r="V22" s="18">
        <v>1</v>
      </c>
      <c r="W22" s="2">
        <v>5.2</v>
      </c>
      <c r="X22" s="46">
        <v>1</v>
      </c>
      <c r="Y22" s="41"/>
    </row>
    <row r="23" spans="1:25" x14ac:dyDescent="0.25">
      <c r="A23" s="87" t="s">
        <v>51</v>
      </c>
      <c r="B23" s="8">
        <v>41207</v>
      </c>
      <c r="C23" s="87" t="s">
        <v>114</v>
      </c>
      <c r="D23" s="18">
        <v>3</v>
      </c>
      <c r="E23" s="18">
        <v>5</v>
      </c>
      <c r="F23" s="14">
        <v>30</v>
      </c>
      <c r="G23" s="14">
        <v>70</v>
      </c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100</v>
      </c>
      <c r="P23" s="2">
        <f t="shared" si="5"/>
        <v>0</v>
      </c>
      <c r="Q23" s="18">
        <f t="shared" si="6"/>
        <v>1</v>
      </c>
      <c r="R23" s="6">
        <f t="shared" si="7"/>
        <v>0</v>
      </c>
      <c r="S23" s="18">
        <v>2</v>
      </c>
      <c r="T23" s="2">
        <v>4</v>
      </c>
      <c r="U23" s="2">
        <v>2.8</v>
      </c>
      <c r="V23" s="18">
        <v>1</v>
      </c>
      <c r="W23" s="2">
        <v>3.6</v>
      </c>
      <c r="X23" s="46">
        <v>1</v>
      </c>
      <c r="Y23" s="41"/>
    </row>
    <row r="24" spans="1:25" x14ac:dyDescent="0.25">
      <c r="A24" s="87" t="s">
        <v>52</v>
      </c>
      <c r="B24" s="8">
        <v>41208</v>
      </c>
      <c r="C24" s="87" t="s">
        <v>89</v>
      </c>
      <c r="D24" s="18">
        <v>4</v>
      </c>
      <c r="E24" s="18">
        <v>3</v>
      </c>
      <c r="F24" s="14">
        <v>30</v>
      </c>
      <c r="G24" s="14">
        <v>70</v>
      </c>
      <c r="H24" s="2">
        <f t="shared" si="0"/>
        <v>0</v>
      </c>
      <c r="I24" s="2">
        <f t="shared" si="1"/>
        <v>203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100</v>
      </c>
      <c r="P24" s="2">
        <f t="shared" si="5"/>
        <v>203</v>
      </c>
      <c r="Q24" s="18">
        <f t="shared" si="6"/>
        <v>1</v>
      </c>
      <c r="R24" s="6">
        <f t="shared" si="7"/>
        <v>1</v>
      </c>
      <c r="S24" s="18">
        <v>4</v>
      </c>
      <c r="T24" s="2">
        <v>5</v>
      </c>
      <c r="U24" s="2">
        <v>3.2</v>
      </c>
      <c r="V24" s="18">
        <v>3</v>
      </c>
      <c r="W24" s="2">
        <v>5.8</v>
      </c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600</v>
      </c>
      <c r="G26" s="14">
        <f>SUM(G5:G25)</f>
        <v>1400</v>
      </c>
      <c r="H26" s="14">
        <f>SUM(H5:H25)</f>
        <v>267</v>
      </c>
      <c r="I26" s="14">
        <f>SUM(I5:I25)</f>
        <v>1127</v>
      </c>
      <c r="K26" s="2">
        <f t="shared" ref="K26:R26" si="8">SUM(K5:K25)</f>
        <v>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6">
        <f t="shared" si="8"/>
        <v>2000</v>
      </c>
      <c r="P26" s="2">
        <f t="shared" si="8"/>
        <v>1394</v>
      </c>
      <c r="Q26" s="18">
        <f t="shared" si="8"/>
        <v>20</v>
      </c>
      <c r="R26" s="18">
        <f t="shared" si="8"/>
        <v>6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1394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600</v>
      </c>
      <c r="L29" s="14">
        <f>G26+L26</f>
        <v>1400</v>
      </c>
      <c r="M29" s="14">
        <f>O26</f>
        <v>2000</v>
      </c>
      <c r="O29" s="20" t="s">
        <v>21</v>
      </c>
      <c r="P29" s="22">
        <f>IF(R26=0,0,R26/Q26)</f>
        <v>0.3</v>
      </c>
      <c r="S29" s="18"/>
      <c r="V29" s="18"/>
    </row>
    <row r="30" spans="1:25" x14ac:dyDescent="0.25">
      <c r="I30" s="51" t="s">
        <v>28</v>
      </c>
      <c r="J30" s="52"/>
      <c r="K30" s="53">
        <f>H26+M26</f>
        <v>267</v>
      </c>
      <c r="L30" s="53">
        <f>I26+N26</f>
        <v>1127</v>
      </c>
      <c r="M30" s="53">
        <f>P26</f>
        <v>1394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-333</v>
      </c>
      <c r="L31" s="14">
        <f>L30-L29</f>
        <v>-273</v>
      </c>
      <c r="M31" s="14">
        <f>M30-M29</f>
        <v>-606</v>
      </c>
      <c r="S31" s="18"/>
      <c r="V31" s="18"/>
    </row>
    <row r="32" spans="1:25" x14ac:dyDescent="0.25">
      <c r="I32" s="85" t="s">
        <v>57</v>
      </c>
      <c r="J32" s="54"/>
      <c r="K32" s="55">
        <f>K31/MAX(1,K29)</f>
        <v>-0.55500000000000005</v>
      </c>
      <c r="L32" s="55">
        <f>L31/MAX(1,L29)</f>
        <v>-0.19500000000000001</v>
      </c>
      <c r="M32" s="55">
        <f>M31/MAX(1,M29)</f>
        <v>-0.30299999999999999</v>
      </c>
      <c r="O32" s="20" t="s">
        <v>63</v>
      </c>
      <c r="P32" s="12">
        <f>P28+P30</f>
        <v>1394</v>
      </c>
      <c r="S32" s="18"/>
      <c r="V32" s="18"/>
    </row>
    <row r="33" spans="2:25" x14ac:dyDescent="0.25">
      <c r="B33" s="8"/>
      <c r="C33" s="87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87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87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87"/>
      <c r="T85" s="2"/>
      <c r="U85" s="2"/>
      <c r="V85" s="18"/>
    </row>
    <row r="86" spans="19:22" s="65" customFormat="1" x14ac:dyDescent="0.25">
      <c r="S86" s="87"/>
      <c r="T86" s="2"/>
      <c r="U86" s="2"/>
      <c r="V86" s="18"/>
    </row>
    <row r="87" spans="19:22" s="65" customFormat="1" x14ac:dyDescent="0.25">
      <c r="S87" s="87"/>
      <c r="T87" s="2"/>
      <c r="U87" s="2"/>
      <c r="V87" s="18"/>
    </row>
    <row r="88" spans="19:22" s="65" customFormat="1" x14ac:dyDescent="0.25">
      <c r="S88" s="87"/>
      <c r="T88" s="2"/>
      <c r="U88" s="2"/>
      <c r="V88" s="18"/>
    </row>
    <row r="89" spans="19:22" s="65" customFormat="1" x14ac:dyDescent="0.25">
      <c r="S89" s="87"/>
      <c r="T89" s="2"/>
      <c r="U89" s="2"/>
      <c r="V89" s="18"/>
    </row>
    <row r="90" spans="19:22" s="65" customFormat="1" x14ac:dyDescent="0.25">
      <c r="S90" s="87"/>
      <c r="T90" s="2"/>
      <c r="U90" s="2"/>
      <c r="V90" s="18"/>
    </row>
    <row r="91" spans="19:22" s="65" customFormat="1" x14ac:dyDescent="0.25">
      <c r="S91" s="87"/>
      <c r="T91" s="2"/>
      <c r="U91" s="2"/>
      <c r="V91" s="18"/>
    </row>
    <row r="92" spans="19:22" s="65" customFormat="1" x14ac:dyDescent="0.25">
      <c r="S92" s="87"/>
      <c r="T92" s="2"/>
      <c r="U92" s="2"/>
      <c r="V92" s="18"/>
    </row>
    <row r="93" spans="19:22" s="65" customFormat="1" x14ac:dyDescent="0.25">
      <c r="S93" s="87"/>
      <c r="T93" s="2"/>
      <c r="U93" s="2"/>
      <c r="V93" s="18"/>
    </row>
    <row r="94" spans="19:22" s="65" customFormat="1" x14ac:dyDescent="0.25">
      <c r="S94" s="87"/>
      <c r="T94" s="2"/>
      <c r="U94" s="2"/>
      <c r="V94" s="18"/>
    </row>
    <row r="95" spans="19:22" s="65" customFormat="1" x14ac:dyDescent="0.25">
      <c r="S95" s="87"/>
      <c r="T95" s="2"/>
      <c r="U95" s="2"/>
      <c r="V95" s="18"/>
    </row>
    <row r="96" spans="19:22" s="65" customFormat="1" x14ac:dyDescent="0.25">
      <c r="S96" s="87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7" priority="1" operator="lessThan">
      <formula>0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H1" workbookViewId="0">
      <selection activeCell="T5" sqref="T5:T15"/>
    </sheetView>
  </sheetViews>
  <sheetFormatPr defaultRowHeight="15" x14ac:dyDescent="0.25"/>
  <cols>
    <col min="1" max="1" width="7.7109375" style="87" customWidth="1"/>
    <col min="2" max="2" width="11.140625" style="65" customWidth="1"/>
    <col min="3" max="3" width="7.42578125" style="65" customWidth="1"/>
    <col min="4" max="4" width="7.140625" style="65" customWidth="1"/>
    <col min="5" max="5" width="8" style="87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7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87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88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86" t="s">
        <v>12</v>
      </c>
      <c r="S3" s="128" t="s">
        <v>8</v>
      </c>
      <c r="T3" s="129"/>
      <c r="U3" s="130"/>
      <c r="V3" s="128" t="s">
        <v>25</v>
      </c>
      <c r="W3" s="130"/>
      <c r="X3" s="86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86" t="s">
        <v>29</v>
      </c>
      <c r="S4" s="10" t="s">
        <v>14</v>
      </c>
      <c r="T4" s="12" t="s">
        <v>6</v>
      </c>
      <c r="U4" s="12" t="s">
        <v>7</v>
      </c>
      <c r="V4" s="88" t="s">
        <v>14</v>
      </c>
      <c r="W4" s="12" t="s">
        <v>7</v>
      </c>
      <c r="X4" s="86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87" t="s">
        <v>9</v>
      </c>
      <c r="B5" s="8">
        <v>41186</v>
      </c>
      <c r="C5" s="87" t="s">
        <v>89</v>
      </c>
      <c r="D5" s="18">
        <v>6</v>
      </c>
      <c r="E5" s="18">
        <v>7</v>
      </c>
      <c r="G5" s="14">
        <v>100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4</v>
      </c>
      <c r="T5" s="2">
        <v>9</v>
      </c>
      <c r="U5" s="2">
        <v>5.6</v>
      </c>
      <c r="V5" s="18">
        <v>2</v>
      </c>
      <c r="W5" s="2">
        <v>7.2</v>
      </c>
      <c r="X5" s="46">
        <v>1</v>
      </c>
      <c r="Y5" s="41"/>
    </row>
    <row r="6" spans="1:42" x14ac:dyDescent="0.25">
      <c r="A6" s="87" t="s">
        <v>34</v>
      </c>
      <c r="B6" s="8">
        <v>41186</v>
      </c>
      <c r="C6" s="87" t="s">
        <v>89</v>
      </c>
      <c r="D6" s="18">
        <v>7</v>
      </c>
      <c r="E6" s="18">
        <v>2</v>
      </c>
      <c r="G6" s="14">
        <v>100</v>
      </c>
      <c r="H6" s="2">
        <f t="shared" si="0"/>
        <v>0</v>
      </c>
      <c r="I6" s="2">
        <f t="shared" si="1"/>
        <v>190</v>
      </c>
      <c r="J6" s="18"/>
      <c r="K6" s="14"/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190</v>
      </c>
      <c r="Q6" s="18">
        <f t="shared" si="6"/>
        <v>1</v>
      </c>
      <c r="R6" s="6">
        <f t="shared" si="7"/>
        <v>1</v>
      </c>
      <c r="S6" s="18">
        <v>3</v>
      </c>
      <c r="T6" s="2">
        <v>3.8</v>
      </c>
      <c r="U6" s="2">
        <v>2.8</v>
      </c>
      <c r="V6" s="18">
        <v>2</v>
      </c>
      <c r="W6" s="2">
        <v>3.8</v>
      </c>
      <c r="X6" s="46">
        <v>1</v>
      </c>
      <c r="Y6" s="41"/>
    </row>
    <row r="7" spans="1:42" x14ac:dyDescent="0.25">
      <c r="A7" s="87" t="s">
        <v>35</v>
      </c>
      <c r="B7" s="8">
        <v>41186</v>
      </c>
      <c r="C7" s="87" t="s">
        <v>89</v>
      </c>
      <c r="D7" s="18">
        <v>8</v>
      </c>
      <c r="E7" s="18">
        <v>2</v>
      </c>
      <c r="G7" s="14">
        <v>100</v>
      </c>
      <c r="H7" s="2">
        <f t="shared" si="0"/>
        <v>0</v>
      </c>
      <c r="I7" s="2">
        <f t="shared" si="1"/>
        <v>0</v>
      </c>
      <c r="J7" s="18"/>
      <c r="K7" s="14"/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0</v>
      </c>
      <c r="Q7" s="18">
        <f t="shared" si="6"/>
        <v>1</v>
      </c>
      <c r="R7" s="6">
        <f t="shared" si="7"/>
        <v>0</v>
      </c>
      <c r="S7" s="18">
        <v>8</v>
      </c>
      <c r="T7" s="2">
        <v>8.8000000000000007</v>
      </c>
      <c r="U7" s="2">
        <v>5.2</v>
      </c>
      <c r="V7" s="18">
        <v>10</v>
      </c>
      <c r="W7" s="2">
        <v>10.8</v>
      </c>
      <c r="X7" s="46">
        <v>1</v>
      </c>
      <c r="Y7" s="41"/>
    </row>
    <row r="8" spans="1:42" x14ac:dyDescent="0.25">
      <c r="A8" s="87" t="s">
        <v>36</v>
      </c>
      <c r="B8" s="8">
        <v>41187</v>
      </c>
      <c r="C8" s="87" t="s">
        <v>92</v>
      </c>
      <c r="D8" s="18">
        <v>2</v>
      </c>
      <c r="E8" s="18">
        <v>2</v>
      </c>
      <c r="F8" s="14">
        <v>20</v>
      </c>
      <c r="G8" s="14">
        <v>80</v>
      </c>
      <c r="H8" s="2">
        <f t="shared" si="0"/>
        <v>0</v>
      </c>
      <c r="I8" s="2">
        <f t="shared" si="1"/>
        <v>0</v>
      </c>
      <c r="J8" s="18"/>
      <c r="K8" s="14"/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0</v>
      </c>
      <c r="Q8" s="18">
        <f t="shared" si="6"/>
        <v>1</v>
      </c>
      <c r="R8" s="6">
        <f t="shared" si="7"/>
        <v>0</v>
      </c>
      <c r="S8" s="18">
        <v>3</v>
      </c>
      <c r="T8" s="2">
        <v>14.2</v>
      </c>
      <c r="U8" s="2">
        <v>5.2</v>
      </c>
      <c r="V8" s="18">
        <v>8</v>
      </c>
      <c r="W8" s="2">
        <v>4</v>
      </c>
      <c r="X8" s="46">
        <v>1</v>
      </c>
      <c r="Y8" s="41"/>
    </row>
    <row r="9" spans="1:42" x14ac:dyDescent="0.25">
      <c r="A9" s="87" t="s">
        <v>37</v>
      </c>
      <c r="B9" s="8">
        <v>41187</v>
      </c>
      <c r="C9" s="87" t="s">
        <v>92</v>
      </c>
      <c r="D9" s="18">
        <v>7</v>
      </c>
      <c r="E9" s="18">
        <v>7</v>
      </c>
      <c r="G9" s="14">
        <v>100</v>
      </c>
      <c r="H9" s="2">
        <f t="shared" si="0"/>
        <v>0</v>
      </c>
      <c r="I9" s="2">
        <f t="shared" si="1"/>
        <v>0</v>
      </c>
      <c r="J9" s="18"/>
      <c r="K9" s="14"/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0</v>
      </c>
      <c r="Q9" s="18">
        <f t="shared" si="6"/>
        <v>1</v>
      </c>
      <c r="R9" s="6">
        <f t="shared" si="7"/>
        <v>0</v>
      </c>
      <c r="S9" s="18">
        <v>12</v>
      </c>
      <c r="T9" s="2">
        <v>30</v>
      </c>
      <c r="U9" s="2">
        <v>11</v>
      </c>
      <c r="V9" s="18">
        <v>2</v>
      </c>
      <c r="W9" s="2">
        <v>4.5999999999999996</v>
      </c>
      <c r="X9" s="46">
        <v>1</v>
      </c>
      <c r="Y9" s="41"/>
    </row>
    <row r="10" spans="1:42" x14ac:dyDescent="0.25">
      <c r="A10" s="87" t="s">
        <v>38</v>
      </c>
      <c r="B10" s="8">
        <v>41187</v>
      </c>
      <c r="C10" s="87" t="s">
        <v>92</v>
      </c>
      <c r="D10" s="18">
        <v>9</v>
      </c>
      <c r="E10" s="18">
        <v>2</v>
      </c>
      <c r="F10" s="14">
        <v>20</v>
      </c>
      <c r="G10" s="14">
        <v>60</v>
      </c>
      <c r="H10" s="2">
        <f t="shared" si="0"/>
        <v>0</v>
      </c>
      <c r="I10" s="2">
        <f t="shared" si="1"/>
        <v>0</v>
      </c>
      <c r="J10" s="18">
        <v>9</v>
      </c>
      <c r="K10" s="14">
        <v>20</v>
      </c>
      <c r="M10" s="2">
        <f t="shared" si="2"/>
        <v>106</v>
      </c>
      <c r="N10" s="2">
        <f t="shared" si="3"/>
        <v>0</v>
      </c>
      <c r="O10" s="16">
        <f t="shared" si="4"/>
        <v>100</v>
      </c>
      <c r="P10" s="2">
        <f t="shared" si="5"/>
        <v>106</v>
      </c>
      <c r="Q10" s="18">
        <f t="shared" si="6"/>
        <v>1</v>
      </c>
      <c r="R10" s="6">
        <f t="shared" si="7"/>
        <v>1</v>
      </c>
      <c r="S10" s="18">
        <v>9</v>
      </c>
      <c r="T10" s="2">
        <v>10.6</v>
      </c>
      <c r="U10" s="2">
        <v>6</v>
      </c>
      <c r="V10" s="18">
        <v>6</v>
      </c>
      <c r="W10" s="2">
        <v>11</v>
      </c>
      <c r="X10" s="46">
        <v>1</v>
      </c>
      <c r="Y10" s="41"/>
    </row>
    <row r="11" spans="1:42" x14ac:dyDescent="0.25">
      <c r="A11" s="87" t="s">
        <v>39</v>
      </c>
      <c r="B11" s="8">
        <v>41187</v>
      </c>
      <c r="C11" s="87" t="s">
        <v>92</v>
      </c>
      <c r="D11" s="18">
        <v>10</v>
      </c>
      <c r="E11" s="18">
        <v>6</v>
      </c>
      <c r="G11" s="14">
        <v>100</v>
      </c>
      <c r="H11" s="2">
        <f t="shared" si="0"/>
        <v>0</v>
      </c>
      <c r="I11" s="2">
        <f t="shared" si="1"/>
        <v>0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0</v>
      </c>
      <c r="Q11" s="18">
        <f t="shared" si="6"/>
        <v>1</v>
      </c>
      <c r="R11" s="6">
        <f t="shared" si="7"/>
        <v>0</v>
      </c>
      <c r="S11" s="18">
        <v>10</v>
      </c>
      <c r="T11" s="2">
        <v>26.2</v>
      </c>
      <c r="U11" s="2">
        <v>10</v>
      </c>
      <c r="V11" s="18">
        <v>11</v>
      </c>
      <c r="W11" s="2">
        <v>5.6</v>
      </c>
      <c r="X11" s="46">
        <v>1</v>
      </c>
      <c r="Y11" s="41"/>
    </row>
    <row r="12" spans="1:42" x14ac:dyDescent="0.25">
      <c r="A12" s="87" t="s">
        <v>40</v>
      </c>
      <c r="B12" s="8">
        <v>41187</v>
      </c>
      <c r="C12" s="87" t="s">
        <v>89</v>
      </c>
      <c r="D12" s="18">
        <v>1</v>
      </c>
      <c r="E12" s="18">
        <v>3</v>
      </c>
      <c r="G12" s="14">
        <v>100</v>
      </c>
      <c r="H12" s="2">
        <f t="shared" si="0"/>
        <v>0</v>
      </c>
      <c r="I12" s="2">
        <f t="shared" si="1"/>
        <v>0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7</v>
      </c>
      <c r="T12" s="2">
        <v>7.8</v>
      </c>
      <c r="U12" s="2">
        <v>4.2</v>
      </c>
      <c r="V12" s="18">
        <v>1</v>
      </c>
      <c r="W12" s="2">
        <v>4.4000000000000004</v>
      </c>
      <c r="X12" s="46">
        <v>1</v>
      </c>
      <c r="Y12" s="41"/>
    </row>
    <row r="13" spans="1:42" x14ac:dyDescent="0.25">
      <c r="A13" s="87" t="s">
        <v>41</v>
      </c>
      <c r="B13" s="8">
        <v>41189</v>
      </c>
      <c r="C13" s="87" t="s">
        <v>92</v>
      </c>
      <c r="D13" s="18">
        <v>1</v>
      </c>
      <c r="E13" s="18">
        <v>8</v>
      </c>
      <c r="F13" s="14">
        <v>20</v>
      </c>
      <c r="G13" s="14">
        <v>80</v>
      </c>
      <c r="H13" s="2">
        <f t="shared" si="0"/>
        <v>0</v>
      </c>
      <c r="I13" s="2">
        <f t="shared" si="1"/>
        <v>0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0</v>
      </c>
      <c r="Q13" s="18">
        <f t="shared" si="6"/>
        <v>1</v>
      </c>
      <c r="R13" s="6">
        <f t="shared" si="7"/>
        <v>0</v>
      </c>
      <c r="S13" s="18">
        <v>7</v>
      </c>
      <c r="T13" s="2">
        <v>8.8000000000000007</v>
      </c>
      <c r="U13" s="2">
        <v>5.2</v>
      </c>
      <c r="V13" s="18">
        <v>1</v>
      </c>
      <c r="W13" s="2">
        <v>18.2</v>
      </c>
      <c r="X13" s="46">
        <v>1</v>
      </c>
      <c r="Y13" s="41"/>
    </row>
    <row r="14" spans="1:42" x14ac:dyDescent="0.25">
      <c r="A14" s="87" t="s">
        <v>42</v>
      </c>
      <c r="B14" s="8">
        <v>41189</v>
      </c>
      <c r="C14" s="87" t="s">
        <v>92</v>
      </c>
      <c r="D14" s="18">
        <v>3</v>
      </c>
      <c r="E14" s="18">
        <v>10</v>
      </c>
      <c r="G14" s="14">
        <v>100</v>
      </c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100</v>
      </c>
      <c r="P14" s="2">
        <f t="shared" si="5"/>
        <v>0</v>
      </c>
      <c r="Q14" s="18">
        <f t="shared" si="6"/>
        <v>1</v>
      </c>
      <c r="R14" s="6">
        <f t="shared" si="7"/>
        <v>0</v>
      </c>
      <c r="S14" s="18">
        <v>12</v>
      </c>
      <c r="T14" s="2">
        <v>18</v>
      </c>
      <c r="U14" s="2">
        <v>8.8000000000000007</v>
      </c>
      <c r="V14" s="18">
        <v>4</v>
      </c>
      <c r="W14" s="2">
        <v>17.399999999999999</v>
      </c>
      <c r="X14" s="46">
        <v>1</v>
      </c>
      <c r="Y14" s="41"/>
    </row>
    <row r="15" spans="1:42" x14ac:dyDescent="0.25">
      <c r="A15" s="87" t="s">
        <v>43</v>
      </c>
      <c r="B15" s="8">
        <v>41189</v>
      </c>
      <c r="C15" s="87" t="s">
        <v>92</v>
      </c>
      <c r="D15" s="18">
        <v>8</v>
      </c>
      <c r="E15" s="18">
        <v>12</v>
      </c>
      <c r="G15" s="14">
        <v>100</v>
      </c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100</v>
      </c>
      <c r="P15" s="2">
        <f t="shared" si="5"/>
        <v>0</v>
      </c>
      <c r="Q15" s="18">
        <f t="shared" si="6"/>
        <v>1</v>
      </c>
      <c r="R15" s="6">
        <f t="shared" si="7"/>
        <v>0</v>
      </c>
      <c r="S15" s="18">
        <v>5</v>
      </c>
      <c r="T15" s="2">
        <v>6.8</v>
      </c>
      <c r="U15" s="2">
        <v>3.8</v>
      </c>
      <c r="V15" s="18">
        <v>11</v>
      </c>
      <c r="W15" s="2">
        <v>5.6</v>
      </c>
      <c r="X15" s="46">
        <v>1</v>
      </c>
      <c r="Y15" s="41"/>
    </row>
    <row r="16" spans="1:42" x14ac:dyDescent="0.25">
      <c r="A16" s="87" t="s">
        <v>44</v>
      </c>
      <c r="B16" s="8"/>
      <c r="C16" s="87"/>
      <c r="D16" s="18"/>
      <c r="E16" s="18"/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0</v>
      </c>
      <c r="P16" s="2">
        <f t="shared" si="5"/>
        <v>0</v>
      </c>
      <c r="Q16" s="18">
        <f t="shared" si="6"/>
        <v>0</v>
      </c>
      <c r="R16" s="6">
        <f t="shared" si="7"/>
        <v>0</v>
      </c>
      <c r="S16" s="18"/>
      <c r="V16" s="18"/>
      <c r="X16" s="46">
        <v>1</v>
      </c>
      <c r="Y16" s="41"/>
    </row>
    <row r="17" spans="1:25" x14ac:dyDescent="0.25">
      <c r="A17" s="87" t="s">
        <v>45</v>
      </c>
      <c r="B17" s="8"/>
      <c r="C17" s="87"/>
      <c r="D17" s="18"/>
      <c r="E17" s="18"/>
      <c r="H17" s="2">
        <f t="shared" si="0"/>
        <v>0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0</v>
      </c>
      <c r="P17" s="2">
        <f t="shared" si="5"/>
        <v>0</v>
      </c>
      <c r="Q17" s="18">
        <f t="shared" si="6"/>
        <v>0</v>
      </c>
      <c r="R17" s="6">
        <f t="shared" si="7"/>
        <v>0</v>
      </c>
      <c r="S17" s="18"/>
      <c r="V17" s="18"/>
      <c r="X17" s="46">
        <v>1</v>
      </c>
      <c r="Y17" s="41"/>
    </row>
    <row r="18" spans="1:25" x14ac:dyDescent="0.25">
      <c r="A18" s="87" t="s">
        <v>46</v>
      </c>
      <c r="B18" s="8"/>
      <c r="C18" s="87"/>
      <c r="D18" s="18"/>
      <c r="E18" s="18"/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0</v>
      </c>
      <c r="P18" s="2">
        <f t="shared" si="5"/>
        <v>0</v>
      </c>
      <c r="Q18" s="18">
        <f t="shared" si="6"/>
        <v>0</v>
      </c>
      <c r="R18" s="6">
        <f t="shared" si="7"/>
        <v>0</v>
      </c>
      <c r="S18" s="18"/>
      <c r="V18" s="18"/>
      <c r="X18" s="46">
        <v>1</v>
      </c>
      <c r="Y18" s="41"/>
    </row>
    <row r="19" spans="1:25" x14ac:dyDescent="0.25">
      <c r="A19" s="87" t="s">
        <v>47</v>
      </c>
      <c r="B19" s="8"/>
      <c r="C19" s="87"/>
      <c r="D19" s="18"/>
      <c r="E19" s="18"/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0</v>
      </c>
      <c r="P19" s="2">
        <f t="shared" si="5"/>
        <v>0</v>
      </c>
      <c r="Q19" s="18">
        <f t="shared" si="6"/>
        <v>0</v>
      </c>
      <c r="R19" s="6">
        <f t="shared" si="7"/>
        <v>0</v>
      </c>
      <c r="S19" s="18"/>
      <c r="V19" s="18"/>
      <c r="X19" s="46">
        <v>1</v>
      </c>
      <c r="Y19" s="41"/>
    </row>
    <row r="20" spans="1:25" x14ac:dyDescent="0.25">
      <c r="A20" s="87" t="s">
        <v>48</v>
      </c>
      <c r="B20" s="8"/>
      <c r="C20" s="87"/>
      <c r="D20" s="18"/>
      <c r="E20" s="18"/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0</v>
      </c>
      <c r="P20" s="2">
        <f t="shared" si="5"/>
        <v>0</v>
      </c>
      <c r="Q20" s="18">
        <f t="shared" si="6"/>
        <v>0</v>
      </c>
      <c r="R20" s="6">
        <f t="shared" si="7"/>
        <v>0</v>
      </c>
      <c r="S20" s="18"/>
      <c r="V20" s="18"/>
      <c r="X20" s="46">
        <v>1</v>
      </c>
      <c r="Y20" s="41"/>
    </row>
    <row r="21" spans="1:25" x14ac:dyDescent="0.25">
      <c r="A21" s="87" t="s">
        <v>49</v>
      </c>
      <c r="B21" s="8"/>
      <c r="C21" s="87"/>
      <c r="D21" s="18"/>
      <c r="E21" s="18"/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0</v>
      </c>
      <c r="P21" s="2">
        <f t="shared" si="5"/>
        <v>0</v>
      </c>
      <c r="Q21" s="18">
        <f t="shared" si="6"/>
        <v>0</v>
      </c>
      <c r="R21" s="6">
        <f t="shared" si="7"/>
        <v>0</v>
      </c>
      <c r="S21" s="18"/>
      <c r="V21" s="18"/>
      <c r="X21" s="46">
        <v>1</v>
      </c>
      <c r="Y21" s="41"/>
    </row>
    <row r="22" spans="1:25" x14ac:dyDescent="0.25">
      <c r="A22" s="87" t="s">
        <v>50</v>
      </c>
      <c r="B22" s="8"/>
      <c r="C22" s="87"/>
      <c r="D22" s="18"/>
      <c r="E22" s="18"/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0</v>
      </c>
      <c r="P22" s="2">
        <f t="shared" si="5"/>
        <v>0</v>
      </c>
      <c r="Q22" s="18">
        <f t="shared" si="6"/>
        <v>0</v>
      </c>
      <c r="R22" s="6">
        <f t="shared" si="7"/>
        <v>0</v>
      </c>
      <c r="S22" s="18"/>
      <c r="V22" s="18"/>
      <c r="X22" s="46">
        <v>1</v>
      </c>
      <c r="Y22" s="41"/>
    </row>
    <row r="23" spans="1:25" x14ac:dyDescent="0.25">
      <c r="A23" s="87" t="s">
        <v>51</v>
      </c>
      <c r="B23" s="8"/>
      <c r="C23" s="87"/>
      <c r="D23" s="18"/>
      <c r="E23" s="18"/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0</v>
      </c>
      <c r="P23" s="2">
        <f t="shared" si="5"/>
        <v>0</v>
      </c>
      <c r="Q23" s="18">
        <f t="shared" si="6"/>
        <v>0</v>
      </c>
      <c r="R23" s="6">
        <f t="shared" si="7"/>
        <v>0</v>
      </c>
      <c r="S23" s="18"/>
      <c r="V23" s="18"/>
      <c r="X23" s="46">
        <v>1</v>
      </c>
      <c r="Y23" s="41"/>
    </row>
    <row r="24" spans="1:25" x14ac:dyDescent="0.25">
      <c r="A24" s="87" t="s">
        <v>52</v>
      </c>
      <c r="B24" s="8"/>
      <c r="C24" s="87"/>
      <c r="D24" s="18"/>
      <c r="E24" s="18"/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0</v>
      </c>
      <c r="P24" s="2">
        <f t="shared" si="5"/>
        <v>0</v>
      </c>
      <c r="Q24" s="18">
        <f t="shared" si="6"/>
        <v>0</v>
      </c>
      <c r="R24" s="6">
        <f t="shared" si="7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60</v>
      </c>
      <c r="G26" s="14">
        <f>SUM(G5:G25)</f>
        <v>1020</v>
      </c>
      <c r="H26" s="14">
        <f>SUM(H5:H25)</f>
        <v>0</v>
      </c>
      <c r="I26" s="14">
        <f>SUM(I5:I25)</f>
        <v>190</v>
      </c>
      <c r="K26" s="2">
        <f t="shared" ref="K26:R26" si="8">SUM(K5:K25)</f>
        <v>20</v>
      </c>
      <c r="L26" s="14">
        <f t="shared" si="8"/>
        <v>0</v>
      </c>
      <c r="M26" s="14">
        <f t="shared" si="8"/>
        <v>106</v>
      </c>
      <c r="N26" s="14">
        <f t="shared" si="8"/>
        <v>0</v>
      </c>
      <c r="O26" s="16">
        <f t="shared" si="8"/>
        <v>1100</v>
      </c>
      <c r="P26" s="2">
        <f t="shared" si="8"/>
        <v>296</v>
      </c>
      <c r="Q26" s="18">
        <f t="shared" si="8"/>
        <v>11</v>
      </c>
      <c r="R26" s="18">
        <f t="shared" si="8"/>
        <v>2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1196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80</v>
      </c>
      <c r="L29" s="14">
        <f>G26+L26</f>
        <v>1020</v>
      </c>
      <c r="M29" s="14">
        <f>O26</f>
        <v>1100</v>
      </c>
      <c r="O29" s="20" t="s">
        <v>21</v>
      </c>
      <c r="P29" s="22">
        <f>IF(R26=0,0,R26/Q26)</f>
        <v>0.18181818181818182</v>
      </c>
      <c r="S29" s="18"/>
      <c r="V29" s="18"/>
    </row>
    <row r="30" spans="1:25" x14ac:dyDescent="0.25">
      <c r="I30" s="51" t="s">
        <v>28</v>
      </c>
      <c r="J30" s="52"/>
      <c r="K30" s="53">
        <f>H26+M26</f>
        <v>106</v>
      </c>
      <c r="L30" s="53">
        <f>I26+N26</f>
        <v>190</v>
      </c>
      <c r="M30" s="53">
        <f>P26</f>
        <v>296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26</v>
      </c>
      <c r="L31" s="14">
        <f>L30-L29</f>
        <v>-830</v>
      </c>
      <c r="M31" s="14">
        <f>M30-M29</f>
        <v>-804</v>
      </c>
      <c r="S31" s="18"/>
      <c r="V31" s="18"/>
    </row>
    <row r="32" spans="1:25" x14ac:dyDescent="0.25">
      <c r="I32" s="85" t="s">
        <v>57</v>
      </c>
      <c r="J32" s="54"/>
      <c r="K32" s="55">
        <f>K31/MAX(1,K29)</f>
        <v>0.32500000000000001</v>
      </c>
      <c r="L32" s="55">
        <f>L31/MAX(1,L29)</f>
        <v>-0.81372549019607843</v>
      </c>
      <c r="M32" s="55">
        <f>M31/MAX(1,M29)</f>
        <v>-0.73090909090909095</v>
      </c>
      <c r="O32" s="20" t="s">
        <v>63</v>
      </c>
      <c r="P32" s="12">
        <f>P28+P30</f>
        <v>1196</v>
      </c>
      <c r="S32" s="18"/>
      <c r="V32" s="18"/>
    </row>
    <row r="33" spans="2:25" x14ac:dyDescent="0.25">
      <c r="B33" s="8"/>
      <c r="C33" s="87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87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87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87"/>
      <c r="T85" s="2"/>
      <c r="U85" s="2"/>
      <c r="V85" s="18"/>
    </row>
    <row r="86" spans="19:22" s="65" customFormat="1" x14ac:dyDescent="0.25">
      <c r="S86" s="87"/>
      <c r="T86" s="2"/>
      <c r="U86" s="2"/>
      <c r="V86" s="18"/>
    </row>
    <row r="87" spans="19:22" s="65" customFormat="1" x14ac:dyDescent="0.25">
      <c r="S87" s="87"/>
      <c r="T87" s="2"/>
      <c r="U87" s="2"/>
      <c r="V87" s="18"/>
    </row>
    <row r="88" spans="19:22" s="65" customFormat="1" x14ac:dyDescent="0.25">
      <c r="S88" s="87"/>
      <c r="T88" s="2"/>
      <c r="U88" s="2"/>
      <c r="V88" s="18"/>
    </row>
    <row r="89" spans="19:22" s="65" customFormat="1" x14ac:dyDescent="0.25">
      <c r="S89" s="87"/>
      <c r="T89" s="2"/>
      <c r="U89" s="2"/>
      <c r="V89" s="18"/>
    </row>
    <row r="90" spans="19:22" s="65" customFormat="1" x14ac:dyDescent="0.25">
      <c r="S90" s="87"/>
      <c r="T90" s="2"/>
      <c r="U90" s="2"/>
      <c r="V90" s="18"/>
    </row>
    <row r="91" spans="19:22" s="65" customFormat="1" x14ac:dyDescent="0.25">
      <c r="S91" s="87"/>
      <c r="T91" s="2"/>
      <c r="U91" s="2"/>
      <c r="V91" s="18"/>
    </row>
    <row r="92" spans="19:22" s="65" customFormat="1" x14ac:dyDescent="0.25">
      <c r="S92" s="87"/>
      <c r="T92" s="2"/>
      <c r="U92" s="2"/>
      <c r="V92" s="18"/>
    </row>
    <row r="93" spans="19:22" s="65" customFormat="1" x14ac:dyDescent="0.25">
      <c r="S93" s="87"/>
      <c r="T93" s="2"/>
      <c r="U93" s="2"/>
      <c r="V93" s="18"/>
    </row>
    <row r="94" spans="19:22" s="65" customFormat="1" x14ac:dyDescent="0.25">
      <c r="S94" s="87"/>
      <c r="T94" s="2"/>
      <c r="U94" s="2"/>
      <c r="V94" s="18"/>
    </row>
    <row r="95" spans="19:22" s="65" customFormat="1" x14ac:dyDescent="0.25">
      <c r="S95" s="87"/>
      <c r="T95" s="2"/>
      <c r="U95" s="2"/>
      <c r="V95" s="18"/>
    </row>
    <row r="96" spans="19:22" s="65" customFormat="1" x14ac:dyDescent="0.25">
      <c r="S96" s="87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6" priority="1" operator="lessThan">
      <formula>0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W25" sqref="W25"/>
    </sheetView>
  </sheetViews>
  <sheetFormatPr defaultRowHeight="15" x14ac:dyDescent="0.25"/>
  <cols>
    <col min="1" max="1" width="7.7109375" style="91" customWidth="1"/>
    <col min="2" max="2" width="11.140625" style="65" customWidth="1"/>
    <col min="3" max="3" width="7.42578125" style="65" customWidth="1"/>
    <col min="4" max="4" width="7.140625" style="65" customWidth="1"/>
    <col min="5" max="5" width="8" style="9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9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91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90" t="s">
        <v>12</v>
      </c>
      <c r="S3" s="128" t="s">
        <v>8</v>
      </c>
      <c r="T3" s="129"/>
      <c r="U3" s="130"/>
      <c r="V3" s="128" t="s">
        <v>25</v>
      </c>
      <c r="W3" s="130"/>
      <c r="X3" s="90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90" t="s">
        <v>29</v>
      </c>
      <c r="S4" s="10" t="s">
        <v>14</v>
      </c>
      <c r="T4" s="12" t="s">
        <v>6</v>
      </c>
      <c r="U4" s="12" t="s">
        <v>7</v>
      </c>
      <c r="V4" s="92" t="s">
        <v>14</v>
      </c>
      <c r="W4" s="12" t="s">
        <v>7</v>
      </c>
      <c r="X4" s="90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91" t="s">
        <v>9</v>
      </c>
      <c r="B5" s="8">
        <v>41187</v>
      </c>
      <c r="C5" s="91" t="s">
        <v>89</v>
      </c>
      <c r="D5" s="18">
        <v>1</v>
      </c>
      <c r="E5" s="18">
        <v>7</v>
      </c>
      <c r="F5" s="14">
        <v>50</v>
      </c>
      <c r="G5" s="14">
        <v>50</v>
      </c>
      <c r="H5" s="2">
        <f t="shared" ref="H5:H24" si="0">IF(E5=S5,F5/2*MIN(T5,42),0)*X5</f>
        <v>195</v>
      </c>
      <c r="I5" s="2">
        <f t="shared" ref="I5:I24" si="1">IF(E5=S5,G5/2*MIN(U5,22),IF(E5=V5,G5/2*MIN(W5,22),0))*X5</f>
        <v>105</v>
      </c>
      <c r="J5" s="18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300</v>
      </c>
      <c r="Q5" s="18">
        <f t="shared" ref="Q5:Q24" si="6">IF(B5&gt;1/1/2000,1,0)</f>
        <v>1</v>
      </c>
      <c r="R5" s="6">
        <f t="shared" ref="R5:R24" si="7">IF(P5&gt;O5,1,0)</f>
        <v>1</v>
      </c>
      <c r="S5" s="18">
        <v>7</v>
      </c>
      <c r="T5" s="2">
        <v>7.8</v>
      </c>
      <c r="U5" s="2">
        <v>4.2</v>
      </c>
      <c r="V5" s="18">
        <v>1</v>
      </c>
      <c r="W5" s="2">
        <v>4.4000000000000004</v>
      </c>
      <c r="X5" s="46">
        <v>1</v>
      </c>
      <c r="Y5" s="41"/>
    </row>
    <row r="6" spans="1:42" x14ac:dyDescent="0.25">
      <c r="A6" s="91" t="s">
        <v>34</v>
      </c>
      <c r="B6" s="8">
        <v>41188</v>
      </c>
      <c r="C6" s="91" t="s">
        <v>89</v>
      </c>
      <c r="D6" s="18">
        <v>6</v>
      </c>
      <c r="E6" s="18">
        <v>3</v>
      </c>
      <c r="F6" s="14">
        <v>50</v>
      </c>
      <c r="H6" s="2">
        <f t="shared" si="0"/>
        <v>165</v>
      </c>
      <c r="I6" s="2">
        <f t="shared" si="1"/>
        <v>0</v>
      </c>
      <c r="J6" s="18">
        <v>1</v>
      </c>
      <c r="K6" s="14">
        <v>50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165</v>
      </c>
      <c r="Q6" s="18">
        <f t="shared" si="6"/>
        <v>1</v>
      </c>
      <c r="R6" s="6">
        <f t="shared" si="7"/>
        <v>1</v>
      </c>
      <c r="S6" s="18">
        <v>3</v>
      </c>
      <c r="T6" s="2">
        <v>6.6</v>
      </c>
      <c r="U6" s="2">
        <v>4.4000000000000004</v>
      </c>
      <c r="V6" s="18">
        <v>9</v>
      </c>
      <c r="W6" s="2">
        <v>13</v>
      </c>
      <c r="X6" s="46">
        <v>1</v>
      </c>
      <c r="Y6" s="41"/>
    </row>
    <row r="7" spans="1:42" x14ac:dyDescent="0.25">
      <c r="A7" s="91" t="s">
        <v>35</v>
      </c>
      <c r="B7" s="8">
        <v>41189</v>
      </c>
      <c r="C7" s="91" t="s">
        <v>89</v>
      </c>
      <c r="D7" s="18">
        <v>5</v>
      </c>
      <c r="E7" s="18">
        <v>1</v>
      </c>
      <c r="F7" s="14">
        <v>50</v>
      </c>
      <c r="H7" s="2">
        <f t="shared" si="0"/>
        <v>0</v>
      </c>
      <c r="I7" s="2">
        <f t="shared" si="1"/>
        <v>0</v>
      </c>
      <c r="J7" s="18">
        <v>5</v>
      </c>
      <c r="K7" s="14">
        <v>50</v>
      </c>
      <c r="M7" s="2">
        <f t="shared" si="2"/>
        <v>285</v>
      </c>
      <c r="N7" s="2">
        <f t="shared" si="3"/>
        <v>0</v>
      </c>
      <c r="O7" s="16">
        <f t="shared" si="4"/>
        <v>100</v>
      </c>
      <c r="P7" s="2">
        <f t="shared" si="5"/>
        <v>285</v>
      </c>
      <c r="Q7" s="18">
        <f t="shared" si="6"/>
        <v>1</v>
      </c>
      <c r="R7" s="6">
        <f t="shared" si="7"/>
        <v>1</v>
      </c>
      <c r="S7" s="18">
        <v>5</v>
      </c>
      <c r="T7" s="2">
        <v>11.4</v>
      </c>
      <c r="U7" s="2">
        <v>6</v>
      </c>
      <c r="V7" s="18">
        <v>3</v>
      </c>
      <c r="W7" s="2">
        <v>11.4</v>
      </c>
      <c r="X7" s="46">
        <v>1</v>
      </c>
      <c r="Y7" s="41"/>
    </row>
    <row r="8" spans="1:42" x14ac:dyDescent="0.25">
      <c r="A8" s="91" t="s">
        <v>36</v>
      </c>
      <c r="B8" s="8">
        <v>41190</v>
      </c>
      <c r="C8" s="91" t="s">
        <v>89</v>
      </c>
      <c r="D8" s="18">
        <v>4</v>
      </c>
      <c r="E8" s="18">
        <v>6</v>
      </c>
      <c r="F8" s="14">
        <v>50</v>
      </c>
      <c r="G8" s="14">
        <v>50</v>
      </c>
      <c r="H8" s="2">
        <f t="shared" si="0"/>
        <v>0</v>
      </c>
      <c r="I8" s="2">
        <f t="shared" si="1"/>
        <v>0</v>
      </c>
      <c r="J8" s="18"/>
      <c r="K8" s="14"/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0</v>
      </c>
      <c r="Q8" s="18">
        <f t="shared" si="6"/>
        <v>1</v>
      </c>
      <c r="R8" s="6">
        <f t="shared" si="7"/>
        <v>0</v>
      </c>
      <c r="S8" s="18">
        <v>4</v>
      </c>
      <c r="T8" s="2">
        <v>14.2</v>
      </c>
      <c r="U8" s="2">
        <v>7.4</v>
      </c>
      <c r="V8" s="18">
        <v>2</v>
      </c>
      <c r="W8" s="2">
        <v>12</v>
      </c>
      <c r="X8" s="46">
        <v>1</v>
      </c>
      <c r="Y8" s="41"/>
    </row>
    <row r="9" spans="1:42" x14ac:dyDescent="0.25">
      <c r="A9" s="91" t="s">
        <v>37</v>
      </c>
      <c r="B9" s="8">
        <v>41190</v>
      </c>
      <c r="C9" s="91" t="s">
        <v>89</v>
      </c>
      <c r="D9" s="18">
        <v>5</v>
      </c>
      <c r="E9" s="18">
        <v>2</v>
      </c>
      <c r="F9" s="14">
        <v>50</v>
      </c>
      <c r="H9" s="2">
        <f t="shared" si="0"/>
        <v>0</v>
      </c>
      <c r="I9" s="2">
        <f t="shared" si="1"/>
        <v>0</v>
      </c>
      <c r="J9" s="18">
        <v>9</v>
      </c>
      <c r="K9" s="14">
        <v>50</v>
      </c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0</v>
      </c>
      <c r="Q9" s="18">
        <f t="shared" si="6"/>
        <v>1</v>
      </c>
      <c r="R9" s="6">
        <f t="shared" si="7"/>
        <v>0</v>
      </c>
      <c r="S9" s="18">
        <v>6</v>
      </c>
      <c r="T9" s="2">
        <v>6.4</v>
      </c>
      <c r="U9" s="2">
        <v>3.8</v>
      </c>
      <c r="V9" s="18">
        <v>8</v>
      </c>
      <c r="W9" s="2">
        <v>9.4</v>
      </c>
      <c r="X9" s="46">
        <v>1</v>
      </c>
      <c r="Y9" s="41"/>
    </row>
    <row r="10" spans="1:42" x14ac:dyDescent="0.25">
      <c r="A10" s="91" t="s">
        <v>38</v>
      </c>
      <c r="B10" s="8">
        <v>41202</v>
      </c>
      <c r="C10" s="91" t="s">
        <v>89</v>
      </c>
      <c r="D10" s="18">
        <v>7</v>
      </c>
      <c r="E10" s="18">
        <v>2</v>
      </c>
      <c r="F10" s="14">
        <v>50</v>
      </c>
      <c r="H10" s="2">
        <f t="shared" si="0"/>
        <v>0</v>
      </c>
      <c r="I10" s="2">
        <f t="shared" si="1"/>
        <v>0</v>
      </c>
      <c r="J10" s="18">
        <v>11</v>
      </c>
      <c r="K10" s="14">
        <v>50</v>
      </c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0</v>
      </c>
      <c r="Q10" s="18">
        <f t="shared" si="6"/>
        <v>1</v>
      </c>
      <c r="R10" s="6">
        <f t="shared" si="7"/>
        <v>0</v>
      </c>
      <c r="S10" s="18">
        <v>8</v>
      </c>
      <c r="T10" s="2">
        <v>32.200000000000003</v>
      </c>
      <c r="U10" s="2">
        <v>11.6</v>
      </c>
      <c r="V10" s="18">
        <v>5</v>
      </c>
      <c r="W10" s="2">
        <v>4.8</v>
      </c>
      <c r="X10" s="46">
        <v>1</v>
      </c>
      <c r="Y10" s="41"/>
    </row>
    <row r="11" spans="1:42" x14ac:dyDescent="0.25">
      <c r="A11" s="91" t="s">
        <v>39</v>
      </c>
      <c r="B11" s="8">
        <v>41203</v>
      </c>
      <c r="C11" s="91" t="s">
        <v>89</v>
      </c>
      <c r="D11" s="18">
        <v>1</v>
      </c>
      <c r="E11" s="18">
        <v>1</v>
      </c>
      <c r="F11" s="14">
        <v>50</v>
      </c>
      <c r="H11" s="2">
        <f t="shared" si="0"/>
        <v>525</v>
      </c>
      <c r="I11" s="2">
        <f t="shared" si="1"/>
        <v>0</v>
      </c>
      <c r="J11" s="18">
        <v>5</v>
      </c>
      <c r="K11" s="14">
        <v>50</v>
      </c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525</v>
      </c>
      <c r="Q11" s="18">
        <f t="shared" si="6"/>
        <v>1</v>
      </c>
      <c r="R11" s="6">
        <f t="shared" si="7"/>
        <v>1</v>
      </c>
      <c r="S11" s="18">
        <v>1</v>
      </c>
      <c r="T11" s="2">
        <v>21</v>
      </c>
      <c r="U11" s="2">
        <v>7.2</v>
      </c>
      <c r="V11" s="18">
        <v>4</v>
      </c>
      <c r="W11" s="2">
        <v>3.6</v>
      </c>
      <c r="X11" s="46">
        <v>1</v>
      </c>
      <c r="Y11" s="41"/>
    </row>
    <row r="12" spans="1:42" x14ac:dyDescent="0.25">
      <c r="A12" s="91" t="s">
        <v>40</v>
      </c>
      <c r="B12" s="8">
        <v>41203</v>
      </c>
      <c r="C12" s="91" t="s">
        <v>89</v>
      </c>
      <c r="D12" s="18">
        <v>5</v>
      </c>
      <c r="E12" s="18">
        <v>2</v>
      </c>
      <c r="F12" s="14">
        <v>50</v>
      </c>
      <c r="H12" s="2">
        <f t="shared" si="0"/>
        <v>0</v>
      </c>
      <c r="I12" s="2">
        <f t="shared" si="1"/>
        <v>0</v>
      </c>
      <c r="J12" s="18">
        <v>4</v>
      </c>
      <c r="K12" s="14">
        <v>50</v>
      </c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5</v>
      </c>
      <c r="T12" s="2">
        <v>7.8</v>
      </c>
      <c r="U12" s="2">
        <v>4.4000000000000004</v>
      </c>
      <c r="V12" s="18">
        <v>4</v>
      </c>
      <c r="W12" s="2">
        <v>7.6</v>
      </c>
      <c r="X12" s="46">
        <v>1</v>
      </c>
      <c r="Y12" s="41"/>
    </row>
    <row r="13" spans="1:42" x14ac:dyDescent="0.25">
      <c r="A13" s="91" t="s">
        <v>41</v>
      </c>
      <c r="B13" s="8">
        <v>41207</v>
      </c>
      <c r="C13" s="91" t="s">
        <v>89</v>
      </c>
      <c r="D13" s="18">
        <v>5</v>
      </c>
      <c r="E13" s="18">
        <v>4</v>
      </c>
      <c r="F13" s="14">
        <v>50</v>
      </c>
      <c r="H13" s="2">
        <f t="shared" si="0"/>
        <v>0</v>
      </c>
      <c r="I13" s="2">
        <f t="shared" si="1"/>
        <v>0</v>
      </c>
      <c r="J13" s="18">
        <v>11</v>
      </c>
      <c r="K13" s="14">
        <v>50</v>
      </c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0</v>
      </c>
      <c r="Q13" s="18">
        <f t="shared" si="6"/>
        <v>1</v>
      </c>
      <c r="R13" s="6">
        <f t="shared" si="7"/>
        <v>0</v>
      </c>
      <c r="S13" s="18">
        <v>10</v>
      </c>
      <c r="T13" s="2">
        <v>101.6</v>
      </c>
      <c r="U13" s="2">
        <v>54.2</v>
      </c>
      <c r="V13" s="18">
        <v>11</v>
      </c>
      <c r="W13" s="2">
        <v>11.2</v>
      </c>
      <c r="X13" s="46">
        <v>1</v>
      </c>
      <c r="Y13" s="41"/>
    </row>
    <row r="14" spans="1:42" x14ac:dyDescent="0.25">
      <c r="A14" s="91" t="s">
        <v>42</v>
      </c>
      <c r="B14" s="8">
        <v>41207</v>
      </c>
      <c r="C14" s="91" t="s">
        <v>89</v>
      </c>
      <c r="D14" s="18">
        <v>6</v>
      </c>
      <c r="E14" s="18">
        <v>5</v>
      </c>
      <c r="F14" s="14">
        <v>50</v>
      </c>
      <c r="G14" s="14">
        <v>50</v>
      </c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100</v>
      </c>
      <c r="P14" s="2">
        <f t="shared" si="5"/>
        <v>0</v>
      </c>
      <c r="Q14" s="18">
        <f t="shared" si="6"/>
        <v>1</v>
      </c>
      <c r="R14" s="6">
        <f t="shared" si="7"/>
        <v>0</v>
      </c>
      <c r="S14" s="18">
        <v>4</v>
      </c>
      <c r="T14" s="2">
        <v>14.6</v>
      </c>
      <c r="U14" s="2">
        <v>7.2</v>
      </c>
      <c r="V14" s="18">
        <v>9</v>
      </c>
      <c r="W14" s="2">
        <v>8</v>
      </c>
      <c r="X14" s="46">
        <v>1</v>
      </c>
      <c r="Y14" s="41"/>
    </row>
    <row r="15" spans="1:42" x14ac:dyDescent="0.25">
      <c r="A15" s="91" t="s">
        <v>43</v>
      </c>
      <c r="B15" s="8">
        <v>41209</v>
      </c>
      <c r="C15" s="91" t="s">
        <v>81</v>
      </c>
      <c r="D15" s="18">
        <v>6</v>
      </c>
      <c r="E15" s="18">
        <v>4</v>
      </c>
      <c r="F15" s="14">
        <v>50</v>
      </c>
      <c r="H15" s="2">
        <f t="shared" si="0"/>
        <v>0</v>
      </c>
      <c r="I15" s="2">
        <f t="shared" si="1"/>
        <v>0</v>
      </c>
      <c r="J15" s="18">
        <v>9</v>
      </c>
      <c r="K15" s="14">
        <v>50</v>
      </c>
      <c r="M15" s="2">
        <f t="shared" si="2"/>
        <v>0</v>
      </c>
      <c r="N15" s="2">
        <f t="shared" si="3"/>
        <v>0</v>
      </c>
      <c r="O15" s="16">
        <f t="shared" si="4"/>
        <v>100</v>
      </c>
      <c r="P15" s="2">
        <f t="shared" si="5"/>
        <v>0</v>
      </c>
      <c r="Q15" s="18">
        <f t="shared" si="6"/>
        <v>1</v>
      </c>
      <c r="R15" s="6">
        <f t="shared" si="7"/>
        <v>0</v>
      </c>
      <c r="S15" s="18">
        <v>7</v>
      </c>
      <c r="T15" s="2">
        <v>23.4</v>
      </c>
      <c r="U15" s="2">
        <v>10.199999999999999</v>
      </c>
      <c r="V15" s="18">
        <v>10</v>
      </c>
      <c r="W15" s="2">
        <v>5.6</v>
      </c>
      <c r="X15" s="46">
        <v>1</v>
      </c>
      <c r="Y15" s="41"/>
    </row>
    <row r="16" spans="1:42" x14ac:dyDescent="0.25">
      <c r="A16" s="91" t="s">
        <v>44</v>
      </c>
      <c r="B16" s="8">
        <v>41209</v>
      </c>
      <c r="C16" s="91" t="s">
        <v>89</v>
      </c>
      <c r="D16" s="18">
        <v>3</v>
      </c>
      <c r="E16" s="18">
        <v>3</v>
      </c>
      <c r="F16" s="14">
        <v>50</v>
      </c>
      <c r="H16" s="2">
        <f t="shared" si="0"/>
        <v>140</v>
      </c>
      <c r="I16" s="2">
        <f t="shared" si="1"/>
        <v>0</v>
      </c>
      <c r="J16" s="18">
        <v>7</v>
      </c>
      <c r="K16" s="14">
        <v>50</v>
      </c>
      <c r="M16" s="2">
        <f t="shared" si="2"/>
        <v>0</v>
      </c>
      <c r="N16" s="2">
        <f t="shared" si="3"/>
        <v>0</v>
      </c>
      <c r="O16" s="16">
        <f t="shared" si="4"/>
        <v>100</v>
      </c>
      <c r="P16" s="2">
        <f t="shared" si="5"/>
        <v>140</v>
      </c>
      <c r="Q16" s="18">
        <f t="shared" si="6"/>
        <v>1</v>
      </c>
      <c r="R16" s="6">
        <f t="shared" si="7"/>
        <v>1</v>
      </c>
      <c r="S16" s="18">
        <v>3</v>
      </c>
      <c r="T16" s="2">
        <v>5.6</v>
      </c>
      <c r="U16" s="2">
        <v>3.2</v>
      </c>
      <c r="V16" s="18">
        <v>10</v>
      </c>
      <c r="W16" s="2">
        <v>6.8</v>
      </c>
      <c r="X16" s="46">
        <v>1</v>
      </c>
      <c r="Y16" s="41"/>
    </row>
    <row r="17" spans="1:25" x14ac:dyDescent="0.25">
      <c r="A17" s="91" t="s">
        <v>45</v>
      </c>
      <c r="B17" s="8">
        <v>41209</v>
      </c>
      <c r="C17" s="91" t="s">
        <v>89</v>
      </c>
      <c r="D17" s="18">
        <v>4</v>
      </c>
      <c r="E17" s="18">
        <v>6</v>
      </c>
      <c r="F17" s="14">
        <v>50</v>
      </c>
      <c r="H17" s="2">
        <f t="shared" si="0"/>
        <v>0</v>
      </c>
      <c r="I17" s="2">
        <f t="shared" si="1"/>
        <v>0</v>
      </c>
      <c r="J17" s="18">
        <v>7</v>
      </c>
      <c r="K17" s="14">
        <v>50</v>
      </c>
      <c r="M17" s="2">
        <f t="shared" si="2"/>
        <v>0</v>
      </c>
      <c r="N17" s="2">
        <f t="shared" si="3"/>
        <v>0</v>
      </c>
      <c r="O17" s="16">
        <f t="shared" si="4"/>
        <v>100</v>
      </c>
      <c r="P17" s="2">
        <f t="shared" si="5"/>
        <v>0</v>
      </c>
      <c r="Q17" s="18">
        <f t="shared" si="6"/>
        <v>1</v>
      </c>
      <c r="R17" s="6">
        <f t="shared" si="7"/>
        <v>0</v>
      </c>
      <c r="S17" s="18">
        <v>4</v>
      </c>
      <c r="T17" s="2">
        <v>10.4</v>
      </c>
      <c r="U17" s="2">
        <v>4.5999999999999996</v>
      </c>
      <c r="V17" s="18">
        <v>7</v>
      </c>
      <c r="W17" s="2">
        <v>3.6</v>
      </c>
      <c r="X17" s="46">
        <v>1</v>
      </c>
      <c r="Y17" s="41"/>
    </row>
    <row r="18" spans="1:25" x14ac:dyDescent="0.25">
      <c r="A18" s="91" t="s">
        <v>46</v>
      </c>
      <c r="B18" s="8">
        <v>41209</v>
      </c>
      <c r="C18" s="91" t="s">
        <v>89</v>
      </c>
      <c r="D18" s="18">
        <v>7</v>
      </c>
      <c r="E18" s="18">
        <v>1</v>
      </c>
      <c r="F18" s="14">
        <v>50</v>
      </c>
      <c r="H18" s="2">
        <f t="shared" si="0"/>
        <v>0</v>
      </c>
      <c r="I18" s="2">
        <f t="shared" si="1"/>
        <v>0</v>
      </c>
      <c r="J18" s="18">
        <v>7</v>
      </c>
      <c r="K18" s="14">
        <v>50</v>
      </c>
      <c r="M18" s="2">
        <f t="shared" si="2"/>
        <v>0</v>
      </c>
      <c r="N18" s="2">
        <f t="shared" si="3"/>
        <v>0</v>
      </c>
      <c r="O18" s="16">
        <f t="shared" si="4"/>
        <v>100</v>
      </c>
      <c r="P18" s="2">
        <f t="shared" si="5"/>
        <v>0</v>
      </c>
      <c r="Q18" s="18">
        <f t="shared" si="6"/>
        <v>1</v>
      </c>
      <c r="R18" s="6">
        <f t="shared" si="7"/>
        <v>0</v>
      </c>
      <c r="S18" s="18">
        <v>13</v>
      </c>
      <c r="T18" s="2">
        <v>21.8</v>
      </c>
      <c r="U18" s="2">
        <v>11.4</v>
      </c>
      <c r="V18" s="18">
        <v>6</v>
      </c>
      <c r="W18" s="2">
        <v>12.4</v>
      </c>
      <c r="X18" s="46">
        <v>1</v>
      </c>
      <c r="Y18" s="41"/>
    </row>
    <row r="19" spans="1:25" x14ac:dyDescent="0.25">
      <c r="A19" s="91" t="s">
        <v>47</v>
      </c>
      <c r="B19" s="8">
        <v>41209</v>
      </c>
      <c r="C19" s="91" t="s">
        <v>89</v>
      </c>
      <c r="D19" s="18">
        <v>8</v>
      </c>
      <c r="E19" s="18">
        <v>7</v>
      </c>
      <c r="F19" s="14">
        <v>50</v>
      </c>
      <c r="H19" s="2">
        <f t="shared" si="0"/>
        <v>0</v>
      </c>
      <c r="I19" s="2">
        <f t="shared" si="1"/>
        <v>0</v>
      </c>
      <c r="J19" s="18">
        <v>10</v>
      </c>
      <c r="K19" s="14">
        <v>50</v>
      </c>
      <c r="M19" s="2">
        <f t="shared" si="2"/>
        <v>0</v>
      </c>
      <c r="N19" s="2">
        <f t="shared" si="3"/>
        <v>0</v>
      </c>
      <c r="O19" s="16">
        <f t="shared" si="4"/>
        <v>100</v>
      </c>
      <c r="P19" s="2">
        <f t="shared" si="5"/>
        <v>0</v>
      </c>
      <c r="Q19" s="18">
        <f t="shared" si="6"/>
        <v>1</v>
      </c>
      <c r="R19" s="6">
        <f t="shared" si="7"/>
        <v>0</v>
      </c>
      <c r="S19" s="18">
        <v>6</v>
      </c>
      <c r="T19" s="2">
        <v>6.8</v>
      </c>
      <c r="U19" s="2">
        <v>4.2</v>
      </c>
      <c r="V19" s="18">
        <v>11</v>
      </c>
      <c r="W19" s="2">
        <v>8.6</v>
      </c>
      <c r="X19" s="46">
        <v>1</v>
      </c>
      <c r="Y19" s="41"/>
    </row>
    <row r="20" spans="1:25" x14ac:dyDescent="0.25">
      <c r="A20" s="91" t="s">
        <v>48</v>
      </c>
      <c r="B20" s="8">
        <v>41210</v>
      </c>
      <c r="C20" s="91" t="s">
        <v>89</v>
      </c>
      <c r="D20" s="18">
        <v>4</v>
      </c>
      <c r="E20" s="18">
        <v>1</v>
      </c>
      <c r="F20" s="14">
        <v>50</v>
      </c>
      <c r="H20" s="2">
        <f t="shared" si="0"/>
        <v>0</v>
      </c>
      <c r="I20" s="2">
        <f t="shared" si="1"/>
        <v>0</v>
      </c>
      <c r="J20" s="18">
        <v>4</v>
      </c>
      <c r="K20" s="14">
        <v>50</v>
      </c>
      <c r="M20" s="2">
        <f t="shared" si="2"/>
        <v>0</v>
      </c>
      <c r="N20" s="2">
        <f t="shared" si="3"/>
        <v>0</v>
      </c>
      <c r="O20" s="16">
        <f t="shared" si="4"/>
        <v>100</v>
      </c>
      <c r="P20" s="2">
        <f t="shared" si="5"/>
        <v>0</v>
      </c>
      <c r="Q20" s="18">
        <f t="shared" si="6"/>
        <v>1</v>
      </c>
      <c r="R20" s="6">
        <f t="shared" si="7"/>
        <v>0</v>
      </c>
      <c r="S20" s="18">
        <v>7</v>
      </c>
      <c r="T20" s="2">
        <v>11.8</v>
      </c>
      <c r="U20" s="2">
        <v>6.4</v>
      </c>
      <c r="V20" s="18">
        <v>3</v>
      </c>
      <c r="W20" s="2">
        <v>7.8</v>
      </c>
      <c r="X20" s="46">
        <v>1</v>
      </c>
      <c r="Y20" s="41"/>
    </row>
    <row r="21" spans="1:25" x14ac:dyDescent="0.25">
      <c r="A21" s="91" t="s">
        <v>49</v>
      </c>
      <c r="B21" s="8">
        <v>41210</v>
      </c>
      <c r="C21" s="91" t="s">
        <v>89</v>
      </c>
      <c r="D21" s="18">
        <v>6</v>
      </c>
      <c r="E21" s="18">
        <v>6</v>
      </c>
      <c r="F21" s="14">
        <v>50</v>
      </c>
      <c r="H21" s="2">
        <f t="shared" si="0"/>
        <v>0</v>
      </c>
      <c r="I21" s="2">
        <f t="shared" si="1"/>
        <v>0</v>
      </c>
      <c r="J21" s="18">
        <v>10</v>
      </c>
      <c r="K21" s="14">
        <v>50</v>
      </c>
      <c r="M21" s="2">
        <f t="shared" si="2"/>
        <v>0</v>
      </c>
      <c r="N21" s="2">
        <f t="shared" si="3"/>
        <v>0</v>
      </c>
      <c r="O21" s="16">
        <f t="shared" si="4"/>
        <v>100</v>
      </c>
      <c r="P21" s="2">
        <f t="shared" si="5"/>
        <v>0</v>
      </c>
      <c r="Q21" s="18">
        <f t="shared" si="6"/>
        <v>1</v>
      </c>
      <c r="R21" s="6">
        <f t="shared" si="7"/>
        <v>0</v>
      </c>
      <c r="S21" s="18">
        <v>3</v>
      </c>
      <c r="T21" s="2">
        <v>8.8000000000000007</v>
      </c>
      <c r="U21" s="2">
        <v>4.2</v>
      </c>
      <c r="V21" s="18">
        <v>6</v>
      </c>
      <c r="W21" s="2">
        <v>4.8</v>
      </c>
      <c r="X21" s="46">
        <v>1</v>
      </c>
      <c r="Y21" s="41"/>
    </row>
    <row r="22" spans="1:25" x14ac:dyDescent="0.25">
      <c r="A22" s="91" t="s">
        <v>50</v>
      </c>
      <c r="B22" s="8">
        <v>41210</v>
      </c>
      <c r="C22" s="91" t="s">
        <v>89</v>
      </c>
      <c r="D22" s="18">
        <v>7</v>
      </c>
      <c r="E22" s="18">
        <v>4</v>
      </c>
      <c r="F22" s="14">
        <v>50</v>
      </c>
      <c r="H22" s="2">
        <f t="shared" si="0"/>
        <v>0</v>
      </c>
      <c r="I22" s="2">
        <f t="shared" si="1"/>
        <v>0</v>
      </c>
      <c r="J22" s="18">
        <v>5</v>
      </c>
      <c r="K22" s="14">
        <v>50</v>
      </c>
      <c r="M22" s="2">
        <f t="shared" si="2"/>
        <v>0</v>
      </c>
      <c r="N22" s="2">
        <f t="shared" si="3"/>
        <v>0</v>
      </c>
      <c r="O22" s="16">
        <f t="shared" si="4"/>
        <v>100</v>
      </c>
      <c r="P22" s="2">
        <f t="shared" si="5"/>
        <v>0</v>
      </c>
      <c r="Q22" s="18">
        <f t="shared" si="6"/>
        <v>1</v>
      </c>
      <c r="R22" s="6">
        <f t="shared" si="7"/>
        <v>0</v>
      </c>
      <c r="S22" s="18">
        <v>6</v>
      </c>
      <c r="T22" s="2">
        <v>3.8</v>
      </c>
      <c r="U22" s="2">
        <v>2.4</v>
      </c>
      <c r="V22" s="18">
        <v>1</v>
      </c>
      <c r="W22" s="2">
        <v>2.8</v>
      </c>
      <c r="X22" s="46">
        <v>1</v>
      </c>
      <c r="Y22" s="41"/>
    </row>
    <row r="23" spans="1:25" x14ac:dyDescent="0.25">
      <c r="A23" s="91" t="s">
        <v>51</v>
      </c>
      <c r="B23" s="8">
        <v>41210</v>
      </c>
      <c r="C23" s="91" t="s">
        <v>89</v>
      </c>
      <c r="D23" s="18">
        <v>8</v>
      </c>
      <c r="E23" s="18">
        <v>4</v>
      </c>
      <c r="F23" s="14">
        <v>50</v>
      </c>
      <c r="H23" s="2">
        <f t="shared" si="0"/>
        <v>0</v>
      </c>
      <c r="I23" s="2">
        <f t="shared" si="1"/>
        <v>0</v>
      </c>
      <c r="J23" s="18">
        <v>5</v>
      </c>
      <c r="K23" s="14">
        <v>50</v>
      </c>
      <c r="M23" s="2">
        <f t="shared" si="2"/>
        <v>0</v>
      </c>
      <c r="N23" s="2">
        <f t="shared" si="3"/>
        <v>0</v>
      </c>
      <c r="O23" s="16">
        <f t="shared" si="4"/>
        <v>100</v>
      </c>
      <c r="P23" s="2">
        <f t="shared" si="5"/>
        <v>0</v>
      </c>
      <c r="Q23" s="18">
        <f t="shared" si="6"/>
        <v>1</v>
      </c>
      <c r="R23" s="6">
        <f t="shared" si="7"/>
        <v>0</v>
      </c>
      <c r="S23" s="18">
        <v>1</v>
      </c>
      <c r="T23" s="2">
        <v>5.8</v>
      </c>
      <c r="U23" s="2">
        <v>2.8</v>
      </c>
      <c r="V23" s="18">
        <v>2</v>
      </c>
      <c r="W23" s="2">
        <v>2.6</v>
      </c>
      <c r="X23" s="46">
        <v>1</v>
      </c>
      <c r="Y23" s="41"/>
    </row>
    <row r="24" spans="1:25" x14ac:dyDescent="0.25">
      <c r="A24" s="91" t="s">
        <v>52</v>
      </c>
      <c r="B24" s="8">
        <v>41213</v>
      </c>
      <c r="C24" s="91" t="s">
        <v>90</v>
      </c>
      <c r="D24" s="18">
        <v>6</v>
      </c>
      <c r="E24" s="18">
        <v>3</v>
      </c>
      <c r="F24" s="14">
        <v>50</v>
      </c>
      <c r="H24" s="2">
        <f t="shared" si="0"/>
        <v>0</v>
      </c>
      <c r="I24" s="2">
        <f t="shared" si="1"/>
        <v>0</v>
      </c>
      <c r="J24" s="18">
        <v>5</v>
      </c>
      <c r="K24" s="14">
        <v>50</v>
      </c>
      <c r="M24" s="2">
        <f t="shared" si="2"/>
        <v>0</v>
      </c>
      <c r="N24" s="2">
        <f t="shared" si="3"/>
        <v>0</v>
      </c>
      <c r="O24" s="16">
        <f t="shared" si="4"/>
        <v>100</v>
      </c>
      <c r="P24" s="2">
        <f t="shared" si="5"/>
        <v>0</v>
      </c>
      <c r="Q24" s="18">
        <f t="shared" si="6"/>
        <v>1</v>
      </c>
      <c r="R24" s="6">
        <f t="shared" si="7"/>
        <v>0</v>
      </c>
      <c r="S24" s="18">
        <v>6</v>
      </c>
      <c r="T24" s="2">
        <v>10.199999999999999</v>
      </c>
      <c r="U24" s="2">
        <v>4.2</v>
      </c>
      <c r="V24" s="18">
        <v>5</v>
      </c>
      <c r="W24" s="2">
        <v>7.8</v>
      </c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1000</v>
      </c>
      <c r="G26" s="14">
        <f>SUM(G5:G25)</f>
        <v>150</v>
      </c>
      <c r="H26" s="14">
        <f>SUM(H5:H25)</f>
        <v>1025</v>
      </c>
      <c r="I26" s="14">
        <f>SUM(I5:I25)</f>
        <v>105</v>
      </c>
      <c r="K26" s="2">
        <f t="shared" ref="K26:R26" si="8">SUM(K5:K25)</f>
        <v>850</v>
      </c>
      <c r="L26" s="14">
        <f t="shared" si="8"/>
        <v>0</v>
      </c>
      <c r="M26" s="14">
        <f t="shared" si="8"/>
        <v>285</v>
      </c>
      <c r="N26" s="14">
        <f t="shared" si="8"/>
        <v>0</v>
      </c>
      <c r="O26" s="16">
        <f t="shared" si="8"/>
        <v>2000</v>
      </c>
      <c r="P26" s="2">
        <f t="shared" si="8"/>
        <v>1415</v>
      </c>
      <c r="Q26" s="18">
        <f t="shared" si="8"/>
        <v>20</v>
      </c>
      <c r="R26" s="18">
        <f t="shared" si="8"/>
        <v>5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1415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1850</v>
      </c>
      <c r="L29" s="14">
        <f>G26+L26</f>
        <v>150</v>
      </c>
      <c r="M29" s="14">
        <f>O26</f>
        <v>2000</v>
      </c>
      <c r="O29" s="20" t="s">
        <v>21</v>
      </c>
      <c r="P29" s="22">
        <f>IF(R26=0,0,R26/Q26)</f>
        <v>0.25</v>
      </c>
      <c r="S29" s="18"/>
      <c r="V29" s="18"/>
    </row>
    <row r="30" spans="1:25" x14ac:dyDescent="0.25">
      <c r="I30" s="51" t="s">
        <v>28</v>
      </c>
      <c r="J30" s="52"/>
      <c r="K30" s="53">
        <f>H26+M26</f>
        <v>1310</v>
      </c>
      <c r="L30" s="53">
        <f>I26+N26</f>
        <v>105</v>
      </c>
      <c r="M30" s="53">
        <f>P26</f>
        <v>1415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-540</v>
      </c>
      <c r="L31" s="14">
        <f>L30-L29</f>
        <v>-45</v>
      </c>
      <c r="M31" s="14">
        <f>M30-M29</f>
        <v>-585</v>
      </c>
      <c r="S31" s="18"/>
      <c r="V31" s="18"/>
    </row>
    <row r="32" spans="1:25" x14ac:dyDescent="0.25">
      <c r="I32" s="89" t="s">
        <v>57</v>
      </c>
      <c r="J32" s="54"/>
      <c r="K32" s="55">
        <f>K31/MAX(1,K29)</f>
        <v>-0.29189189189189191</v>
      </c>
      <c r="L32" s="55">
        <f>L31/MAX(1,L29)</f>
        <v>-0.3</v>
      </c>
      <c r="M32" s="55">
        <f>M31/MAX(1,M29)</f>
        <v>-0.29249999999999998</v>
      </c>
      <c r="O32" s="20" t="s">
        <v>63</v>
      </c>
      <c r="P32" s="12">
        <f>P28+P30</f>
        <v>1415</v>
      </c>
      <c r="S32" s="18"/>
      <c r="V32" s="18"/>
    </row>
    <row r="33" spans="2:25" x14ac:dyDescent="0.25">
      <c r="B33" s="8"/>
      <c r="C33" s="91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91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91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91"/>
      <c r="T85" s="2"/>
      <c r="U85" s="2"/>
      <c r="V85" s="18"/>
    </row>
    <row r="86" spans="19:22" s="65" customFormat="1" x14ac:dyDescent="0.25">
      <c r="S86" s="91"/>
      <c r="T86" s="2"/>
      <c r="U86" s="2"/>
      <c r="V86" s="18"/>
    </row>
    <row r="87" spans="19:22" s="65" customFormat="1" x14ac:dyDescent="0.25">
      <c r="S87" s="91"/>
      <c r="T87" s="2"/>
      <c r="U87" s="2"/>
      <c r="V87" s="18"/>
    </row>
    <row r="88" spans="19:22" s="65" customFormat="1" x14ac:dyDescent="0.25">
      <c r="S88" s="91"/>
      <c r="T88" s="2"/>
      <c r="U88" s="2"/>
      <c r="V88" s="18"/>
    </row>
    <row r="89" spans="19:22" s="65" customFormat="1" x14ac:dyDescent="0.25">
      <c r="S89" s="91"/>
      <c r="T89" s="2"/>
      <c r="U89" s="2"/>
      <c r="V89" s="18"/>
    </row>
    <row r="90" spans="19:22" s="65" customFormat="1" x14ac:dyDescent="0.25">
      <c r="S90" s="91"/>
      <c r="T90" s="2"/>
      <c r="U90" s="2"/>
      <c r="V90" s="18"/>
    </row>
    <row r="91" spans="19:22" s="65" customFormat="1" x14ac:dyDescent="0.25">
      <c r="S91" s="91"/>
      <c r="T91" s="2"/>
      <c r="U91" s="2"/>
      <c r="V91" s="18"/>
    </row>
    <row r="92" spans="19:22" s="65" customFormat="1" x14ac:dyDescent="0.25">
      <c r="S92" s="91"/>
      <c r="T92" s="2"/>
      <c r="U92" s="2"/>
      <c r="V92" s="18"/>
    </row>
    <row r="93" spans="19:22" s="65" customFormat="1" x14ac:dyDescent="0.25">
      <c r="S93" s="91"/>
      <c r="T93" s="2"/>
      <c r="U93" s="2"/>
      <c r="V93" s="18"/>
    </row>
    <row r="94" spans="19:22" s="65" customFormat="1" x14ac:dyDescent="0.25">
      <c r="S94" s="91"/>
      <c r="T94" s="2"/>
      <c r="U94" s="2"/>
      <c r="V94" s="18"/>
    </row>
    <row r="95" spans="19:22" s="65" customFormat="1" x14ac:dyDescent="0.25">
      <c r="S95" s="91"/>
      <c r="T95" s="2"/>
      <c r="U95" s="2"/>
      <c r="V95" s="18"/>
    </row>
    <row r="96" spans="19:22" s="65" customFormat="1" x14ac:dyDescent="0.25">
      <c r="S96" s="91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5" priority="1" operator="lessThan">
      <formula>0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H1" workbookViewId="0">
      <selection activeCell="W28" sqref="W28"/>
    </sheetView>
  </sheetViews>
  <sheetFormatPr defaultRowHeight="15" x14ac:dyDescent="0.25"/>
  <cols>
    <col min="1" max="1" width="7.7109375" style="96" customWidth="1"/>
    <col min="2" max="2" width="11.140625" style="65" customWidth="1"/>
    <col min="3" max="3" width="7.42578125" style="65" customWidth="1"/>
    <col min="4" max="4" width="7.140625" style="65" customWidth="1"/>
    <col min="5" max="5" width="8" style="96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6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96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97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95" t="s">
        <v>12</v>
      </c>
      <c r="S3" s="128" t="s">
        <v>8</v>
      </c>
      <c r="T3" s="129"/>
      <c r="U3" s="130"/>
      <c r="V3" s="128" t="s">
        <v>25</v>
      </c>
      <c r="W3" s="130"/>
      <c r="X3" s="95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95" t="s">
        <v>29</v>
      </c>
      <c r="S4" s="10" t="s">
        <v>14</v>
      </c>
      <c r="T4" s="12" t="s">
        <v>6</v>
      </c>
      <c r="U4" s="12" t="s">
        <v>7</v>
      </c>
      <c r="V4" s="97" t="s">
        <v>14</v>
      </c>
      <c r="W4" s="12" t="s">
        <v>7</v>
      </c>
      <c r="X4" s="95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96" t="s">
        <v>9</v>
      </c>
      <c r="B5" s="8">
        <v>41189</v>
      </c>
      <c r="C5" s="96" t="s">
        <v>74</v>
      </c>
      <c r="D5" s="18">
        <v>7</v>
      </c>
      <c r="E5" s="18">
        <v>6</v>
      </c>
      <c r="F5" s="14">
        <v>60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>
        <v>11</v>
      </c>
      <c r="K5" s="14">
        <v>40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9</v>
      </c>
      <c r="T5" s="2">
        <v>50.4</v>
      </c>
      <c r="U5" s="2">
        <v>16.8</v>
      </c>
      <c r="V5" s="18">
        <v>6</v>
      </c>
      <c r="W5" s="2">
        <v>6.6</v>
      </c>
      <c r="X5" s="46">
        <v>1</v>
      </c>
      <c r="Y5" s="41"/>
    </row>
    <row r="6" spans="1:42" x14ac:dyDescent="0.25">
      <c r="A6" s="96" t="s">
        <v>34</v>
      </c>
      <c r="B6" s="8">
        <v>41192</v>
      </c>
      <c r="C6" s="96" t="s">
        <v>100</v>
      </c>
      <c r="D6" s="18">
        <v>2</v>
      </c>
      <c r="E6" s="18">
        <v>8</v>
      </c>
      <c r="F6" s="14">
        <v>60</v>
      </c>
      <c r="H6" s="2">
        <f t="shared" si="0"/>
        <v>648</v>
      </c>
      <c r="I6" s="2">
        <f t="shared" si="1"/>
        <v>0</v>
      </c>
      <c r="J6" s="18">
        <v>4</v>
      </c>
      <c r="K6" s="14">
        <v>40</v>
      </c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648</v>
      </c>
      <c r="Q6" s="18">
        <f t="shared" si="6"/>
        <v>1</v>
      </c>
      <c r="R6" s="6">
        <f t="shared" si="7"/>
        <v>1</v>
      </c>
      <c r="S6" s="18">
        <v>8</v>
      </c>
      <c r="T6" s="2">
        <v>21.6</v>
      </c>
      <c r="U6" s="2">
        <v>10.6</v>
      </c>
      <c r="V6" s="18">
        <v>6</v>
      </c>
      <c r="W6" s="2">
        <v>5.4</v>
      </c>
      <c r="X6" s="46">
        <v>1</v>
      </c>
      <c r="Y6" s="41"/>
    </row>
    <row r="7" spans="1:42" x14ac:dyDescent="0.25">
      <c r="A7" s="96" t="s">
        <v>35</v>
      </c>
      <c r="B7" s="8">
        <v>41192</v>
      </c>
      <c r="C7" s="96" t="s">
        <v>95</v>
      </c>
      <c r="D7" s="18">
        <v>5</v>
      </c>
      <c r="E7" s="18">
        <v>7</v>
      </c>
      <c r="F7" s="14">
        <v>60</v>
      </c>
      <c r="G7" s="14">
        <v>40</v>
      </c>
      <c r="H7" s="2">
        <f t="shared" si="0"/>
        <v>0</v>
      </c>
      <c r="I7" s="2">
        <f t="shared" si="1"/>
        <v>0</v>
      </c>
      <c r="J7" s="18"/>
      <c r="K7" s="14"/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0</v>
      </c>
      <c r="Q7" s="18">
        <f t="shared" si="6"/>
        <v>1</v>
      </c>
      <c r="R7" s="6">
        <f t="shared" si="7"/>
        <v>0</v>
      </c>
      <c r="S7" s="18">
        <v>1</v>
      </c>
      <c r="T7" s="2">
        <v>4.8</v>
      </c>
      <c r="U7" s="2">
        <v>3</v>
      </c>
      <c r="V7" s="18">
        <v>5</v>
      </c>
      <c r="W7" s="2">
        <v>5</v>
      </c>
      <c r="X7" s="46">
        <v>1</v>
      </c>
      <c r="Y7" s="41"/>
    </row>
    <row r="8" spans="1:42" x14ac:dyDescent="0.25">
      <c r="A8" s="96" t="s">
        <v>36</v>
      </c>
      <c r="B8" s="8">
        <v>41192</v>
      </c>
      <c r="C8" s="96" t="s">
        <v>95</v>
      </c>
      <c r="D8" s="18">
        <v>4</v>
      </c>
      <c r="E8" s="18">
        <v>5</v>
      </c>
      <c r="G8" s="14">
        <v>50</v>
      </c>
      <c r="H8" s="2">
        <f t="shared" si="0"/>
        <v>0</v>
      </c>
      <c r="I8" s="2">
        <f t="shared" si="1"/>
        <v>100</v>
      </c>
      <c r="J8" s="18">
        <v>7</v>
      </c>
      <c r="K8" s="14">
        <v>50</v>
      </c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100</v>
      </c>
      <c r="Q8" s="18">
        <f t="shared" si="6"/>
        <v>1</v>
      </c>
      <c r="R8" s="6">
        <f t="shared" si="7"/>
        <v>0</v>
      </c>
      <c r="S8" s="18">
        <v>3</v>
      </c>
      <c r="T8" s="2">
        <v>10.8</v>
      </c>
      <c r="U8" s="2">
        <v>4</v>
      </c>
      <c r="V8" s="18">
        <v>5</v>
      </c>
      <c r="W8" s="2">
        <v>4</v>
      </c>
      <c r="X8" s="46">
        <v>1</v>
      </c>
      <c r="Y8" s="41"/>
    </row>
    <row r="9" spans="1:42" x14ac:dyDescent="0.25">
      <c r="A9" s="96" t="s">
        <v>37</v>
      </c>
      <c r="B9" s="8">
        <v>41192</v>
      </c>
      <c r="C9" s="96" t="s">
        <v>100</v>
      </c>
      <c r="D9" s="18">
        <v>7</v>
      </c>
      <c r="E9" s="18">
        <v>1</v>
      </c>
      <c r="F9" s="14">
        <v>50</v>
      </c>
      <c r="H9" s="2">
        <f t="shared" si="0"/>
        <v>0</v>
      </c>
      <c r="I9" s="2">
        <f t="shared" si="1"/>
        <v>0</v>
      </c>
      <c r="J9" s="18">
        <v>5</v>
      </c>
      <c r="K9" s="14">
        <v>50</v>
      </c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0</v>
      </c>
      <c r="Q9" s="18">
        <f t="shared" si="6"/>
        <v>1</v>
      </c>
      <c r="R9" s="6">
        <f t="shared" si="7"/>
        <v>0</v>
      </c>
      <c r="S9" s="18">
        <v>10</v>
      </c>
      <c r="T9" s="2">
        <v>11.4</v>
      </c>
      <c r="U9" s="2">
        <v>7</v>
      </c>
      <c r="V9" s="18">
        <v>5</v>
      </c>
      <c r="W9" s="2">
        <v>41.6</v>
      </c>
      <c r="X9" s="46">
        <v>1</v>
      </c>
      <c r="Y9" s="41"/>
    </row>
    <row r="10" spans="1:42" x14ac:dyDescent="0.25">
      <c r="A10" s="96" t="s">
        <v>38</v>
      </c>
      <c r="B10" s="8">
        <v>41192</v>
      </c>
      <c r="C10" s="96" t="s">
        <v>101</v>
      </c>
      <c r="D10" s="18">
        <v>5</v>
      </c>
      <c r="E10" s="18">
        <v>7</v>
      </c>
      <c r="F10" s="14">
        <v>60</v>
      </c>
      <c r="H10" s="2">
        <f t="shared" si="0"/>
        <v>0</v>
      </c>
      <c r="I10" s="2">
        <f t="shared" si="1"/>
        <v>0</v>
      </c>
      <c r="J10" s="18">
        <v>8</v>
      </c>
      <c r="K10" s="14">
        <v>40</v>
      </c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0</v>
      </c>
      <c r="Q10" s="18">
        <f t="shared" si="6"/>
        <v>1</v>
      </c>
      <c r="R10" s="6">
        <f t="shared" si="7"/>
        <v>0</v>
      </c>
      <c r="S10" s="18">
        <v>2</v>
      </c>
      <c r="T10" s="2">
        <v>5.4</v>
      </c>
      <c r="U10" s="2">
        <v>3.8</v>
      </c>
      <c r="V10" s="18">
        <v>6</v>
      </c>
      <c r="W10" s="2">
        <v>6.2</v>
      </c>
      <c r="X10" s="46">
        <v>1</v>
      </c>
      <c r="Y10" s="41"/>
    </row>
    <row r="11" spans="1:42" x14ac:dyDescent="0.25">
      <c r="A11" s="96" t="s">
        <v>39</v>
      </c>
      <c r="B11" s="8">
        <v>41193</v>
      </c>
      <c r="C11" s="96" t="s">
        <v>95</v>
      </c>
      <c r="D11" s="18">
        <v>1</v>
      </c>
      <c r="E11" s="18">
        <v>3</v>
      </c>
      <c r="F11" s="14">
        <v>60</v>
      </c>
      <c r="G11" s="14">
        <v>40</v>
      </c>
      <c r="H11" s="2">
        <f t="shared" si="0"/>
        <v>0</v>
      </c>
      <c r="I11" s="2">
        <f t="shared" si="1"/>
        <v>0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0</v>
      </c>
      <c r="Q11" s="18">
        <f t="shared" si="6"/>
        <v>1</v>
      </c>
      <c r="R11" s="6">
        <f t="shared" si="7"/>
        <v>0</v>
      </c>
      <c r="S11" s="18">
        <v>2</v>
      </c>
      <c r="T11" s="2">
        <v>4.5999999999999996</v>
      </c>
      <c r="U11" s="2">
        <v>2.6</v>
      </c>
      <c r="V11" s="18">
        <v>5</v>
      </c>
      <c r="W11" s="2">
        <v>2.4</v>
      </c>
      <c r="X11" s="46">
        <v>1</v>
      </c>
      <c r="Y11" s="41"/>
    </row>
    <row r="12" spans="1:42" x14ac:dyDescent="0.25">
      <c r="A12" s="96" t="s">
        <v>40</v>
      </c>
      <c r="B12" s="8">
        <v>41197</v>
      </c>
      <c r="C12" s="96" t="s">
        <v>71</v>
      </c>
      <c r="D12" s="18">
        <v>8</v>
      </c>
      <c r="E12" s="18">
        <v>7</v>
      </c>
      <c r="F12" s="14">
        <v>50</v>
      </c>
      <c r="G12" s="14">
        <v>50</v>
      </c>
      <c r="H12" s="2">
        <f t="shared" si="0"/>
        <v>165</v>
      </c>
      <c r="I12" s="2">
        <f t="shared" si="1"/>
        <v>107.5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272.5</v>
      </c>
      <c r="Q12" s="18">
        <f t="shared" si="6"/>
        <v>1</v>
      </c>
      <c r="R12" s="6">
        <f t="shared" si="7"/>
        <v>1</v>
      </c>
      <c r="S12" s="18">
        <v>7</v>
      </c>
      <c r="T12" s="2">
        <v>6.6</v>
      </c>
      <c r="U12" s="2">
        <v>4.3</v>
      </c>
      <c r="V12" s="18">
        <v>5</v>
      </c>
      <c r="W12" s="2">
        <v>11.6</v>
      </c>
      <c r="X12" s="46">
        <v>1</v>
      </c>
      <c r="Y12" s="41"/>
    </row>
    <row r="13" spans="1:42" x14ac:dyDescent="0.25">
      <c r="A13" s="96" t="s">
        <v>41</v>
      </c>
      <c r="B13" s="8">
        <v>41197</v>
      </c>
      <c r="C13" s="96" t="s">
        <v>71</v>
      </c>
      <c r="D13" s="18">
        <v>9</v>
      </c>
      <c r="E13" s="18">
        <v>10</v>
      </c>
      <c r="F13" s="14">
        <v>50</v>
      </c>
      <c r="G13" s="14">
        <v>50</v>
      </c>
      <c r="H13" s="2">
        <f t="shared" si="0"/>
        <v>0</v>
      </c>
      <c r="I13" s="2">
        <f t="shared" si="1"/>
        <v>0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0</v>
      </c>
      <c r="Q13" s="18">
        <f t="shared" si="6"/>
        <v>1</v>
      </c>
      <c r="R13" s="6">
        <f t="shared" si="7"/>
        <v>0</v>
      </c>
      <c r="S13" s="18">
        <v>5</v>
      </c>
      <c r="T13" s="2">
        <v>5.5</v>
      </c>
      <c r="U13" s="2">
        <v>3.8</v>
      </c>
      <c r="V13" s="18">
        <v>1</v>
      </c>
      <c r="W13" s="2">
        <v>3.5</v>
      </c>
      <c r="X13" s="46">
        <v>1</v>
      </c>
      <c r="Y13" s="41"/>
    </row>
    <row r="14" spans="1:42" x14ac:dyDescent="0.25">
      <c r="A14" s="96" t="s">
        <v>42</v>
      </c>
      <c r="B14" s="8">
        <v>41197</v>
      </c>
      <c r="C14" s="96" t="s">
        <v>111</v>
      </c>
      <c r="D14" s="18">
        <v>8</v>
      </c>
      <c r="E14" s="18">
        <v>3</v>
      </c>
      <c r="F14" s="14">
        <v>60</v>
      </c>
      <c r="H14" s="2">
        <f t="shared" si="0"/>
        <v>264</v>
      </c>
      <c r="I14" s="2">
        <f t="shared" si="1"/>
        <v>0</v>
      </c>
      <c r="J14" s="18">
        <v>4</v>
      </c>
      <c r="K14" s="14">
        <v>40</v>
      </c>
      <c r="M14" s="2">
        <f t="shared" si="2"/>
        <v>0</v>
      </c>
      <c r="N14" s="2">
        <f t="shared" si="3"/>
        <v>0</v>
      </c>
      <c r="O14" s="16">
        <f t="shared" si="4"/>
        <v>100</v>
      </c>
      <c r="P14" s="2">
        <f t="shared" si="5"/>
        <v>264</v>
      </c>
      <c r="Q14" s="18">
        <f t="shared" si="6"/>
        <v>1</v>
      </c>
      <c r="R14" s="6">
        <f t="shared" si="7"/>
        <v>1</v>
      </c>
      <c r="S14" s="18">
        <v>3</v>
      </c>
      <c r="T14" s="2">
        <v>8.8000000000000007</v>
      </c>
      <c r="U14" s="2">
        <v>3.2</v>
      </c>
      <c r="V14" s="18">
        <v>4</v>
      </c>
      <c r="W14" s="2">
        <v>3.2</v>
      </c>
      <c r="X14" s="46">
        <v>1</v>
      </c>
      <c r="Y14" s="41"/>
    </row>
    <row r="15" spans="1:42" x14ac:dyDescent="0.25">
      <c r="A15" s="96" t="s">
        <v>43</v>
      </c>
      <c r="B15" s="8">
        <v>41198</v>
      </c>
      <c r="C15" s="96" t="s">
        <v>74</v>
      </c>
      <c r="D15" s="18">
        <v>3</v>
      </c>
      <c r="E15" s="18">
        <v>1</v>
      </c>
      <c r="F15" s="14">
        <v>50</v>
      </c>
      <c r="H15" s="2">
        <f t="shared" si="0"/>
        <v>0</v>
      </c>
      <c r="I15" s="2">
        <f t="shared" si="1"/>
        <v>0</v>
      </c>
      <c r="J15" s="18">
        <v>4</v>
      </c>
      <c r="K15" s="14">
        <v>50</v>
      </c>
      <c r="M15" s="2">
        <f t="shared" si="2"/>
        <v>0</v>
      </c>
      <c r="N15" s="2">
        <f t="shared" si="3"/>
        <v>0</v>
      </c>
      <c r="O15" s="16">
        <f t="shared" si="4"/>
        <v>100</v>
      </c>
      <c r="P15" s="2">
        <f t="shared" si="5"/>
        <v>0</v>
      </c>
      <c r="Q15" s="18">
        <f t="shared" si="6"/>
        <v>1</v>
      </c>
      <c r="R15" s="6">
        <f t="shared" si="7"/>
        <v>0</v>
      </c>
      <c r="S15" s="18">
        <v>6</v>
      </c>
      <c r="T15" s="2">
        <v>5.4</v>
      </c>
      <c r="U15" s="2">
        <v>2.4</v>
      </c>
      <c r="V15" s="18">
        <v>5</v>
      </c>
      <c r="W15" s="2">
        <v>2.6</v>
      </c>
      <c r="X15" s="46">
        <v>1</v>
      </c>
      <c r="Y15" s="41"/>
    </row>
    <row r="16" spans="1:42" x14ac:dyDescent="0.25">
      <c r="A16" s="96" t="s">
        <v>44</v>
      </c>
      <c r="B16" s="8">
        <v>41198</v>
      </c>
      <c r="C16" s="96" t="s">
        <v>74</v>
      </c>
      <c r="D16" s="18">
        <v>7</v>
      </c>
      <c r="E16" s="18">
        <v>10</v>
      </c>
      <c r="F16" s="14">
        <v>60</v>
      </c>
      <c r="H16" s="2">
        <f t="shared" si="0"/>
        <v>0</v>
      </c>
      <c r="I16" s="2">
        <f t="shared" si="1"/>
        <v>0</v>
      </c>
      <c r="J16" s="18">
        <v>1</v>
      </c>
      <c r="K16" s="14"/>
      <c r="L16" s="14">
        <v>40</v>
      </c>
      <c r="M16" s="2">
        <f t="shared" si="2"/>
        <v>0</v>
      </c>
      <c r="N16" s="2">
        <f t="shared" si="3"/>
        <v>0</v>
      </c>
      <c r="O16" s="16">
        <f t="shared" si="4"/>
        <v>100</v>
      </c>
      <c r="P16" s="2">
        <f t="shared" si="5"/>
        <v>0</v>
      </c>
      <c r="Q16" s="18">
        <f t="shared" si="6"/>
        <v>1</v>
      </c>
      <c r="R16" s="6">
        <f t="shared" si="7"/>
        <v>0</v>
      </c>
      <c r="S16" s="18">
        <v>3</v>
      </c>
      <c r="T16" s="2">
        <v>17.2</v>
      </c>
      <c r="U16" s="2">
        <v>8.1999999999999993</v>
      </c>
      <c r="V16" s="18">
        <v>2</v>
      </c>
      <c r="W16" s="2">
        <v>3.4</v>
      </c>
      <c r="X16" s="46">
        <v>1</v>
      </c>
      <c r="Y16" s="41"/>
    </row>
    <row r="17" spans="1:25" x14ac:dyDescent="0.25">
      <c r="A17" s="96" t="s">
        <v>45</v>
      </c>
      <c r="B17" s="8">
        <v>41200</v>
      </c>
      <c r="C17" s="96" t="s">
        <v>111</v>
      </c>
      <c r="D17" s="18">
        <v>8</v>
      </c>
      <c r="E17" s="18">
        <v>9</v>
      </c>
      <c r="F17" s="14">
        <v>60</v>
      </c>
      <c r="H17" s="2">
        <f t="shared" si="0"/>
        <v>0</v>
      </c>
      <c r="I17" s="2">
        <f t="shared" si="1"/>
        <v>0</v>
      </c>
      <c r="J17" s="18">
        <v>5</v>
      </c>
      <c r="K17" s="14"/>
      <c r="L17" s="14">
        <v>40</v>
      </c>
      <c r="M17" s="2">
        <f t="shared" si="2"/>
        <v>0</v>
      </c>
      <c r="N17" s="2">
        <f t="shared" si="3"/>
        <v>0</v>
      </c>
      <c r="O17" s="16">
        <f t="shared" si="4"/>
        <v>100</v>
      </c>
      <c r="P17" s="2">
        <f t="shared" si="5"/>
        <v>0</v>
      </c>
      <c r="Q17" s="18">
        <f t="shared" si="6"/>
        <v>1</v>
      </c>
      <c r="R17" s="6">
        <f t="shared" si="7"/>
        <v>0</v>
      </c>
      <c r="S17" s="18">
        <v>8</v>
      </c>
      <c r="T17" s="2">
        <v>8.6</v>
      </c>
      <c r="U17" s="2">
        <v>4</v>
      </c>
      <c r="V17" s="18">
        <v>9</v>
      </c>
      <c r="W17" s="2">
        <v>4.2</v>
      </c>
      <c r="X17" s="46">
        <v>1</v>
      </c>
      <c r="Y17" s="41"/>
    </row>
    <row r="18" spans="1:25" x14ac:dyDescent="0.25">
      <c r="A18" s="96" t="s">
        <v>46</v>
      </c>
      <c r="B18" s="8">
        <v>41200</v>
      </c>
      <c r="C18" s="96" t="s">
        <v>101</v>
      </c>
      <c r="D18" s="18">
        <v>4</v>
      </c>
      <c r="E18" s="18">
        <v>1</v>
      </c>
      <c r="F18" s="14">
        <v>100</v>
      </c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100</v>
      </c>
      <c r="P18" s="2">
        <f t="shared" si="5"/>
        <v>0</v>
      </c>
      <c r="Q18" s="18">
        <f t="shared" si="6"/>
        <v>1</v>
      </c>
      <c r="R18" s="6">
        <f t="shared" si="7"/>
        <v>0</v>
      </c>
      <c r="S18" s="18">
        <v>6</v>
      </c>
      <c r="T18" s="2">
        <v>19.899999999999999</v>
      </c>
      <c r="U18" s="2">
        <v>9.1</v>
      </c>
      <c r="V18" s="18">
        <v>2</v>
      </c>
      <c r="W18" s="2">
        <v>8.1999999999999993</v>
      </c>
      <c r="X18" s="46">
        <v>1</v>
      </c>
      <c r="Y18" s="41"/>
    </row>
    <row r="19" spans="1:25" x14ac:dyDescent="0.25">
      <c r="A19" s="96" t="s">
        <v>47</v>
      </c>
      <c r="B19" s="8">
        <v>41200</v>
      </c>
      <c r="C19" s="96" t="s">
        <v>101</v>
      </c>
      <c r="D19" s="18">
        <v>6</v>
      </c>
      <c r="E19" s="18">
        <v>8</v>
      </c>
      <c r="F19" s="14">
        <v>60</v>
      </c>
      <c r="H19" s="2">
        <f t="shared" si="0"/>
        <v>0</v>
      </c>
      <c r="I19" s="2">
        <f t="shared" si="1"/>
        <v>0</v>
      </c>
      <c r="J19" s="18">
        <v>9</v>
      </c>
      <c r="K19" s="14">
        <v>40</v>
      </c>
      <c r="M19" s="2">
        <f t="shared" si="2"/>
        <v>168</v>
      </c>
      <c r="N19" s="2">
        <f t="shared" si="3"/>
        <v>0</v>
      </c>
      <c r="O19" s="16">
        <f t="shared" si="4"/>
        <v>100</v>
      </c>
      <c r="P19" s="2">
        <f t="shared" si="5"/>
        <v>168</v>
      </c>
      <c r="Q19" s="18">
        <f t="shared" si="6"/>
        <v>1</v>
      </c>
      <c r="R19" s="6">
        <f t="shared" si="7"/>
        <v>1</v>
      </c>
      <c r="S19" s="18">
        <v>9</v>
      </c>
      <c r="T19" s="2">
        <v>8.4</v>
      </c>
      <c r="U19" s="2">
        <v>4.3</v>
      </c>
      <c r="V19" s="18">
        <v>8</v>
      </c>
      <c r="W19" s="2">
        <v>5.3</v>
      </c>
      <c r="X19" s="46">
        <v>1</v>
      </c>
      <c r="Y19" s="41"/>
    </row>
    <row r="20" spans="1:25" x14ac:dyDescent="0.25">
      <c r="A20" s="96" t="s">
        <v>48</v>
      </c>
      <c r="B20" s="8">
        <v>41202</v>
      </c>
      <c r="C20" s="96" t="s">
        <v>120</v>
      </c>
      <c r="D20" s="18">
        <v>3</v>
      </c>
      <c r="E20" s="18">
        <v>3</v>
      </c>
      <c r="F20" s="14">
        <v>60</v>
      </c>
      <c r="G20" s="14">
        <v>40</v>
      </c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100</v>
      </c>
      <c r="P20" s="2">
        <f t="shared" si="5"/>
        <v>0</v>
      </c>
      <c r="Q20" s="18">
        <f t="shared" si="6"/>
        <v>1</v>
      </c>
      <c r="R20" s="6">
        <f t="shared" si="7"/>
        <v>0</v>
      </c>
      <c r="S20" s="18">
        <v>1</v>
      </c>
      <c r="T20" s="2">
        <v>6</v>
      </c>
      <c r="U20" s="2">
        <v>3.6</v>
      </c>
      <c r="V20" s="18">
        <v>2</v>
      </c>
      <c r="W20" s="2">
        <v>11.6</v>
      </c>
      <c r="X20" s="46">
        <v>1</v>
      </c>
      <c r="Y20" s="41"/>
    </row>
    <row r="21" spans="1:25" x14ac:dyDescent="0.25">
      <c r="A21" s="96" t="s">
        <v>49</v>
      </c>
      <c r="B21" s="8">
        <v>41202</v>
      </c>
      <c r="C21" s="96" t="s">
        <v>120</v>
      </c>
      <c r="D21" s="18">
        <v>4</v>
      </c>
      <c r="E21" s="18">
        <v>7</v>
      </c>
      <c r="F21" s="14">
        <v>20</v>
      </c>
      <c r="G21" s="14">
        <v>20</v>
      </c>
      <c r="H21" s="2">
        <f t="shared" si="0"/>
        <v>0</v>
      </c>
      <c r="I21" s="2">
        <f t="shared" si="1"/>
        <v>0</v>
      </c>
      <c r="J21" s="18">
        <v>8</v>
      </c>
      <c r="K21" s="14">
        <v>30</v>
      </c>
      <c r="L21" s="14">
        <v>30</v>
      </c>
      <c r="M21" s="2">
        <f t="shared" si="2"/>
        <v>0</v>
      </c>
      <c r="N21" s="2">
        <f t="shared" si="3"/>
        <v>0</v>
      </c>
      <c r="O21" s="16">
        <f t="shared" si="4"/>
        <v>100</v>
      </c>
      <c r="P21" s="2">
        <f t="shared" si="5"/>
        <v>0</v>
      </c>
      <c r="Q21" s="18">
        <f t="shared" si="6"/>
        <v>1</v>
      </c>
      <c r="R21" s="6">
        <f t="shared" si="7"/>
        <v>0</v>
      </c>
      <c r="S21" s="18">
        <v>4</v>
      </c>
      <c r="T21" s="2">
        <v>8.8000000000000007</v>
      </c>
      <c r="U21" s="2">
        <v>5.2</v>
      </c>
      <c r="V21" s="18">
        <v>5</v>
      </c>
      <c r="W21" s="2">
        <v>5</v>
      </c>
      <c r="X21" s="46">
        <v>1</v>
      </c>
      <c r="Y21" s="41"/>
    </row>
    <row r="22" spans="1:25" x14ac:dyDescent="0.25">
      <c r="A22" s="96" t="s">
        <v>50</v>
      </c>
      <c r="B22" s="8">
        <v>41203</v>
      </c>
      <c r="C22" s="96" t="s">
        <v>122</v>
      </c>
      <c r="D22" s="18">
        <v>3</v>
      </c>
      <c r="E22" s="18">
        <v>2</v>
      </c>
      <c r="F22" s="14">
        <v>20</v>
      </c>
      <c r="G22" s="14">
        <v>30</v>
      </c>
      <c r="H22" s="2">
        <f t="shared" si="0"/>
        <v>0</v>
      </c>
      <c r="I22" s="2">
        <f t="shared" si="1"/>
        <v>0</v>
      </c>
      <c r="J22" s="18">
        <v>6</v>
      </c>
      <c r="K22" s="14">
        <v>30</v>
      </c>
      <c r="L22" s="14">
        <v>30</v>
      </c>
      <c r="M22" s="2">
        <f t="shared" si="2"/>
        <v>0</v>
      </c>
      <c r="N22" s="2">
        <f t="shared" si="3"/>
        <v>0</v>
      </c>
      <c r="O22" s="16">
        <f t="shared" si="4"/>
        <v>110</v>
      </c>
      <c r="P22" s="2">
        <f t="shared" si="5"/>
        <v>0</v>
      </c>
      <c r="Q22" s="18">
        <f t="shared" si="6"/>
        <v>1</v>
      </c>
      <c r="R22" s="6">
        <f t="shared" si="7"/>
        <v>0</v>
      </c>
      <c r="S22" s="18">
        <v>7</v>
      </c>
      <c r="T22" s="2">
        <v>8.6</v>
      </c>
      <c r="U22" s="2">
        <v>5.4</v>
      </c>
      <c r="V22" s="18">
        <v>9</v>
      </c>
      <c r="W22" s="2">
        <v>6</v>
      </c>
      <c r="X22" s="46">
        <v>1</v>
      </c>
      <c r="Y22" s="41"/>
    </row>
    <row r="23" spans="1:25" x14ac:dyDescent="0.25">
      <c r="A23" s="96" t="s">
        <v>51</v>
      </c>
      <c r="B23" s="8">
        <v>41209</v>
      </c>
      <c r="C23" s="96" t="s">
        <v>122</v>
      </c>
      <c r="D23" s="18">
        <v>2</v>
      </c>
      <c r="E23" s="18">
        <v>2</v>
      </c>
      <c r="F23" s="14">
        <v>30</v>
      </c>
      <c r="G23" s="14">
        <v>70</v>
      </c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100</v>
      </c>
      <c r="P23" s="2">
        <f t="shared" si="5"/>
        <v>0</v>
      </c>
      <c r="Q23" s="18">
        <f t="shared" si="6"/>
        <v>1</v>
      </c>
      <c r="R23" s="6">
        <f t="shared" si="7"/>
        <v>0</v>
      </c>
      <c r="S23" s="18">
        <v>4</v>
      </c>
      <c r="T23" s="2">
        <v>9.1999999999999993</v>
      </c>
      <c r="U23" s="2">
        <v>3.8</v>
      </c>
      <c r="V23" s="18">
        <v>1</v>
      </c>
      <c r="W23" s="2">
        <v>3</v>
      </c>
      <c r="X23" s="46">
        <v>1</v>
      </c>
      <c r="Y23" s="41"/>
    </row>
    <row r="24" spans="1:25" x14ac:dyDescent="0.25">
      <c r="A24" s="96" t="s">
        <v>52</v>
      </c>
      <c r="B24" s="8">
        <v>41212</v>
      </c>
      <c r="C24" s="96" t="s">
        <v>134</v>
      </c>
      <c r="D24" s="18">
        <v>9</v>
      </c>
      <c r="E24" s="18">
        <v>5</v>
      </c>
      <c r="F24" s="14">
        <v>100</v>
      </c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100</v>
      </c>
      <c r="P24" s="2">
        <f t="shared" si="5"/>
        <v>0</v>
      </c>
      <c r="Q24" s="18">
        <f t="shared" si="6"/>
        <v>1</v>
      </c>
      <c r="R24" s="6">
        <f t="shared" si="7"/>
        <v>0</v>
      </c>
      <c r="S24" s="18">
        <v>10</v>
      </c>
      <c r="T24" s="2">
        <v>4.8</v>
      </c>
      <c r="U24" s="2">
        <v>3.4</v>
      </c>
      <c r="V24" s="18">
        <v>4</v>
      </c>
      <c r="W24" s="2">
        <v>4.4000000000000004</v>
      </c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1070</v>
      </c>
      <c r="G26" s="14">
        <f>SUM(G5:G25)</f>
        <v>390</v>
      </c>
      <c r="H26" s="14">
        <f>SUM(H5:H25)</f>
        <v>1077</v>
      </c>
      <c r="I26" s="14">
        <f>SUM(I5:I25)</f>
        <v>207.5</v>
      </c>
      <c r="K26" s="2">
        <f t="shared" ref="K26:R26" si="8">SUM(K5:K25)</f>
        <v>410</v>
      </c>
      <c r="L26" s="14">
        <f t="shared" si="8"/>
        <v>140</v>
      </c>
      <c r="M26" s="14">
        <f t="shared" si="8"/>
        <v>168</v>
      </c>
      <c r="N26" s="14">
        <f t="shared" si="8"/>
        <v>0</v>
      </c>
      <c r="O26" s="16">
        <f t="shared" si="8"/>
        <v>2010</v>
      </c>
      <c r="P26" s="2">
        <f t="shared" si="8"/>
        <v>1452.5</v>
      </c>
      <c r="Q26" s="18">
        <f t="shared" si="8"/>
        <v>20</v>
      </c>
      <c r="R26" s="18">
        <f t="shared" si="8"/>
        <v>4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1442.5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1480</v>
      </c>
      <c r="L29" s="14">
        <f>G26+L26</f>
        <v>530</v>
      </c>
      <c r="M29" s="14">
        <f>O26</f>
        <v>2010</v>
      </c>
      <c r="O29" s="20" t="s">
        <v>21</v>
      </c>
      <c r="P29" s="22">
        <f>IF(R26=0,0,R26/Q26)</f>
        <v>0.2</v>
      </c>
      <c r="S29" s="18"/>
      <c r="V29" s="18"/>
    </row>
    <row r="30" spans="1:25" x14ac:dyDescent="0.25">
      <c r="I30" s="51" t="s">
        <v>28</v>
      </c>
      <c r="J30" s="52"/>
      <c r="K30" s="53">
        <f>H26+M26</f>
        <v>1245</v>
      </c>
      <c r="L30" s="53">
        <f>I26+N26</f>
        <v>207.5</v>
      </c>
      <c r="M30" s="53">
        <f>P26</f>
        <v>1452.5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-235</v>
      </c>
      <c r="L31" s="14">
        <f>L30-L29</f>
        <v>-322.5</v>
      </c>
      <c r="M31" s="14">
        <f>M30-M29</f>
        <v>-557.5</v>
      </c>
      <c r="S31" s="18"/>
      <c r="V31" s="18"/>
    </row>
    <row r="32" spans="1:25" x14ac:dyDescent="0.25">
      <c r="I32" s="94" t="s">
        <v>57</v>
      </c>
      <c r="J32" s="54"/>
      <c r="K32" s="55">
        <f>K31/MAX(1,K29)</f>
        <v>-0.15878378378378377</v>
      </c>
      <c r="L32" s="55">
        <f>L31/MAX(1,L29)</f>
        <v>-0.60849056603773588</v>
      </c>
      <c r="M32" s="55">
        <f>M31/MAX(1,M29)</f>
        <v>-0.27736318407960198</v>
      </c>
      <c r="O32" s="20" t="s">
        <v>63</v>
      </c>
      <c r="P32" s="12">
        <f>P28+P30</f>
        <v>1442.5</v>
      </c>
      <c r="S32" s="18"/>
      <c r="V32" s="18"/>
    </row>
    <row r="33" spans="2:25" x14ac:dyDescent="0.25">
      <c r="B33" s="8"/>
      <c r="C33" s="96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96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96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96"/>
      <c r="T85" s="2"/>
      <c r="U85" s="2"/>
      <c r="V85" s="18"/>
    </row>
    <row r="86" spans="19:22" s="65" customFormat="1" x14ac:dyDescent="0.25">
      <c r="S86" s="96"/>
      <c r="T86" s="2"/>
      <c r="U86" s="2"/>
      <c r="V86" s="18"/>
    </row>
    <row r="87" spans="19:22" s="65" customFormat="1" x14ac:dyDescent="0.25">
      <c r="S87" s="96"/>
      <c r="T87" s="2"/>
      <c r="U87" s="2"/>
      <c r="V87" s="18"/>
    </row>
    <row r="88" spans="19:22" s="65" customFormat="1" x14ac:dyDescent="0.25">
      <c r="S88" s="96"/>
      <c r="T88" s="2"/>
      <c r="U88" s="2"/>
      <c r="V88" s="18"/>
    </row>
    <row r="89" spans="19:22" s="65" customFormat="1" x14ac:dyDescent="0.25">
      <c r="S89" s="96"/>
      <c r="T89" s="2"/>
      <c r="U89" s="2"/>
      <c r="V89" s="18"/>
    </row>
    <row r="90" spans="19:22" s="65" customFormat="1" x14ac:dyDescent="0.25">
      <c r="S90" s="96"/>
      <c r="T90" s="2"/>
      <c r="U90" s="2"/>
      <c r="V90" s="18"/>
    </row>
    <row r="91" spans="19:22" s="65" customFormat="1" x14ac:dyDescent="0.25">
      <c r="S91" s="96"/>
      <c r="T91" s="2"/>
      <c r="U91" s="2"/>
      <c r="V91" s="18"/>
    </row>
    <row r="92" spans="19:22" s="65" customFormat="1" x14ac:dyDescent="0.25">
      <c r="S92" s="96"/>
      <c r="T92" s="2"/>
      <c r="U92" s="2"/>
      <c r="V92" s="18"/>
    </row>
    <row r="93" spans="19:22" s="65" customFormat="1" x14ac:dyDescent="0.25">
      <c r="S93" s="96"/>
      <c r="T93" s="2"/>
      <c r="U93" s="2"/>
      <c r="V93" s="18"/>
    </row>
    <row r="94" spans="19:22" s="65" customFormat="1" x14ac:dyDescent="0.25">
      <c r="S94" s="96"/>
      <c r="T94" s="2"/>
      <c r="U94" s="2"/>
      <c r="V94" s="18"/>
    </row>
    <row r="95" spans="19:22" s="65" customFormat="1" x14ac:dyDescent="0.25">
      <c r="S95" s="96"/>
      <c r="T95" s="2"/>
      <c r="U95" s="2"/>
      <c r="V95" s="18"/>
    </row>
    <row r="96" spans="19:22" s="65" customFormat="1" x14ac:dyDescent="0.25">
      <c r="S96" s="96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4" priority="1" operator="lessThan">
      <formula>0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H1" workbookViewId="0">
      <selection activeCell="W25" sqref="W25"/>
    </sheetView>
  </sheetViews>
  <sheetFormatPr defaultRowHeight="15" x14ac:dyDescent="0.25"/>
  <cols>
    <col min="1" max="1" width="7.7109375" style="100" customWidth="1"/>
    <col min="2" max="2" width="11.140625" style="65" customWidth="1"/>
    <col min="3" max="3" width="7.42578125" style="65" customWidth="1"/>
    <col min="4" max="4" width="7.140625" style="65" customWidth="1"/>
    <col min="5" max="5" width="8" style="10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10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10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98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99" t="s">
        <v>12</v>
      </c>
      <c r="S3" s="128" t="s">
        <v>8</v>
      </c>
      <c r="T3" s="129"/>
      <c r="U3" s="130"/>
      <c r="V3" s="128" t="s">
        <v>25</v>
      </c>
      <c r="W3" s="130"/>
      <c r="X3" s="99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99" t="s">
        <v>29</v>
      </c>
      <c r="S4" s="10" t="s">
        <v>14</v>
      </c>
      <c r="T4" s="12" t="s">
        <v>6</v>
      </c>
      <c r="U4" s="12" t="s">
        <v>7</v>
      </c>
      <c r="V4" s="101" t="s">
        <v>14</v>
      </c>
      <c r="W4" s="12" t="s">
        <v>7</v>
      </c>
      <c r="X4" s="99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100" t="s">
        <v>9</v>
      </c>
      <c r="B5" s="8">
        <v>41190</v>
      </c>
      <c r="C5" s="100" t="s">
        <v>73</v>
      </c>
      <c r="D5" s="18">
        <v>1</v>
      </c>
      <c r="E5" s="18">
        <v>1</v>
      </c>
      <c r="F5" s="14">
        <v>60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8">
        <v>5</v>
      </c>
      <c r="K5" s="14">
        <v>40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6">
        <f t="shared" ref="O5:O24" si="4">F5+G5+K5+L5</f>
        <v>100</v>
      </c>
      <c r="P5" s="2">
        <f t="shared" ref="P5:P24" si="5">(H5+I5+M5+N5)</f>
        <v>0</v>
      </c>
      <c r="Q5" s="18">
        <f t="shared" ref="Q5:Q24" si="6">IF(B5&gt;1/1/2000,1,0)</f>
        <v>1</v>
      </c>
      <c r="R5" s="6">
        <f t="shared" ref="R5:R24" si="7">IF(P5&gt;O5,1,0)</f>
        <v>0</v>
      </c>
      <c r="S5" s="18">
        <v>7</v>
      </c>
      <c r="T5" s="2">
        <v>3.8</v>
      </c>
      <c r="U5" s="2">
        <v>2.8</v>
      </c>
      <c r="V5" s="18">
        <v>10</v>
      </c>
      <c r="W5" s="2">
        <v>22</v>
      </c>
      <c r="X5" s="46">
        <v>1</v>
      </c>
      <c r="Y5" s="41"/>
    </row>
    <row r="6" spans="1:42" x14ac:dyDescent="0.25">
      <c r="A6" s="102" t="s">
        <v>40</v>
      </c>
      <c r="B6" s="8">
        <v>41195</v>
      </c>
      <c r="C6" s="102" t="s">
        <v>104</v>
      </c>
      <c r="D6" s="18">
        <v>3</v>
      </c>
      <c r="E6" s="18">
        <v>2</v>
      </c>
      <c r="F6" s="14">
        <v>100</v>
      </c>
      <c r="H6" s="2">
        <f t="shared" si="0"/>
        <v>0</v>
      </c>
      <c r="I6" s="2">
        <f t="shared" si="1"/>
        <v>0</v>
      </c>
      <c r="J6" s="18"/>
      <c r="K6" s="14"/>
      <c r="M6" s="2">
        <f t="shared" si="2"/>
        <v>0</v>
      </c>
      <c r="N6" s="2">
        <f t="shared" si="3"/>
        <v>0</v>
      </c>
      <c r="O6" s="16">
        <f t="shared" si="4"/>
        <v>100</v>
      </c>
      <c r="P6" s="2">
        <f t="shared" si="5"/>
        <v>0</v>
      </c>
      <c r="Q6" s="18">
        <f t="shared" si="6"/>
        <v>1</v>
      </c>
      <c r="R6" s="6">
        <f t="shared" si="7"/>
        <v>0</v>
      </c>
      <c r="S6" s="18">
        <v>6</v>
      </c>
      <c r="T6" s="2">
        <v>39.5</v>
      </c>
      <c r="U6" s="2">
        <v>17.8</v>
      </c>
      <c r="V6" s="18">
        <v>8</v>
      </c>
      <c r="W6" s="2">
        <v>6.5</v>
      </c>
      <c r="X6" s="46">
        <v>1</v>
      </c>
      <c r="Y6" s="41"/>
    </row>
    <row r="7" spans="1:42" x14ac:dyDescent="0.25">
      <c r="A7" s="100" t="s">
        <v>35</v>
      </c>
      <c r="B7" s="8">
        <v>41195</v>
      </c>
      <c r="C7" s="100" t="s">
        <v>104</v>
      </c>
      <c r="D7" s="18">
        <v>6</v>
      </c>
      <c r="E7" s="18">
        <v>3</v>
      </c>
      <c r="F7" s="14">
        <v>30</v>
      </c>
      <c r="G7" s="14">
        <v>70</v>
      </c>
      <c r="H7" s="2">
        <f t="shared" si="0"/>
        <v>0</v>
      </c>
      <c r="I7" s="2">
        <f t="shared" si="1"/>
        <v>115.5</v>
      </c>
      <c r="J7" s="18"/>
      <c r="K7" s="14"/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115.5</v>
      </c>
      <c r="Q7" s="18">
        <f t="shared" si="6"/>
        <v>1</v>
      </c>
      <c r="R7" s="6">
        <f t="shared" si="7"/>
        <v>1</v>
      </c>
      <c r="S7" s="18">
        <v>1</v>
      </c>
      <c r="T7" s="2">
        <v>11.1</v>
      </c>
      <c r="U7" s="2">
        <v>4.8</v>
      </c>
      <c r="V7" s="18">
        <v>3</v>
      </c>
      <c r="W7" s="2">
        <v>3.3</v>
      </c>
      <c r="X7" s="46">
        <v>1</v>
      </c>
      <c r="Y7" s="41"/>
    </row>
    <row r="8" spans="1:42" x14ac:dyDescent="0.25">
      <c r="A8" s="100" t="s">
        <v>36</v>
      </c>
      <c r="B8" s="8">
        <v>41197</v>
      </c>
      <c r="C8" s="100" t="s">
        <v>74</v>
      </c>
      <c r="D8" s="18">
        <v>7</v>
      </c>
      <c r="E8" s="18">
        <v>11</v>
      </c>
      <c r="F8" s="14">
        <v>40</v>
      </c>
      <c r="G8" s="14">
        <v>60</v>
      </c>
      <c r="H8" s="2">
        <f t="shared" si="0"/>
        <v>0</v>
      </c>
      <c r="I8" s="2">
        <f t="shared" si="1"/>
        <v>0</v>
      </c>
      <c r="J8" s="18"/>
      <c r="K8" s="14"/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0</v>
      </c>
      <c r="Q8" s="18">
        <f t="shared" si="6"/>
        <v>1</v>
      </c>
      <c r="R8" s="6">
        <f t="shared" si="7"/>
        <v>0</v>
      </c>
      <c r="S8" s="18">
        <v>7</v>
      </c>
      <c r="T8" s="2">
        <v>20.8</v>
      </c>
      <c r="U8" s="2">
        <v>9.8000000000000007</v>
      </c>
      <c r="V8" s="18">
        <v>6</v>
      </c>
      <c r="W8" s="2">
        <v>42.8</v>
      </c>
      <c r="X8" s="46">
        <v>1</v>
      </c>
      <c r="Y8" s="41"/>
    </row>
    <row r="9" spans="1:42" x14ac:dyDescent="0.25">
      <c r="A9" s="100" t="s">
        <v>37</v>
      </c>
      <c r="B9" s="8">
        <v>41199</v>
      </c>
      <c r="C9" s="100" t="s">
        <v>79</v>
      </c>
      <c r="D9" s="18">
        <v>1</v>
      </c>
      <c r="E9" s="18">
        <v>1</v>
      </c>
      <c r="F9" s="14">
        <v>60</v>
      </c>
      <c r="H9" s="2">
        <f t="shared" si="0"/>
        <v>0</v>
      </c>
      <c r="I9" s="2">
        <f t="shared" si="1"/>
        <v>0</v>
      </c>
      <c r="J9" s="18">
        <v>5</v>
      </c>
      <c r="K9" s="14">
        <v>40</v>
      </c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0</v>
      </c>
      <c r="Q9" s="18">
        <f t="shared" si="6"/>
        <v>1</v>
      </c>
      <c r="R9" s="6">
        <f t="shared" si="7"/>
        <v>0</v>
      </c>
      <c r="S9" s="18">
        <v>7</v>
      </c>
      <c r="T9" s="2">
        <v>20.6</v>
      </c>
      <c r="U9" s="2">
        <v>10.6</v>
      </c>
      <c r="V9" s="18">
        <v>8</v>
      </c>
      <c r="W9" s="2">
        <v>11.7</v>
      </c>
      <c r="X9" s="46">
        <v>1</v>
      </c>
      <c r="Y9" s="41"/>
    </row>
    <row r="10" spans="1:42" x14ac:dyDescent="0.25">
      <c r="A10" s="100" t="s">
        <v>38</v>
      </c>
      <c r="B10" s="8">
        <v>41199</v>
      </c>
      <c r="C10" s="100" t="s">
        <v>79</v>
      </c>
      <c r="D10" s="18">
        <v>2</v>
      </c>
      <c r="E10" s="18">
        <v>9</v>
      </c>
      <c r="F10" s="14">
        <v>60</v>
      </c>
      <c r="H10" s="2">
        <f t="shared" si="0"/>
        <v>0</v>
      </c>
      <c r="I10" s="2">
        <f t="shared" si="1"/>
        <v>0</v>
      </c>
      <c r="J10" s="18">
        <v>7</v>
      </c>
      <c r="K10" s="14">
        <v>40</v>
      </c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0</v>
      </c>
      <c r="Q10" s="18">
        <f t="shared" si="6"/>
        <v>1</v>
      </c>
      <c r="R10" s="6">
        <f t="shared" si="7"/>
        <v>0</v>
      </c>
      <c r="S10" s="18">
        <v>5</v>
      </c>
      <c r="T10" s="2">
        <v>16.8</v>
      </c>
      <c r="U10" s="2">
        <v>8.1</v>
      </c>
      <c r="V10" s="18">
        <v>7</v>
      </c>
      <c r="W10" s="2">
        <v>6.5</v>
      </c>
      <c r="X10" s="46">
        <v>1</v>
      </c>
      <c r="Y10" s="41"/>
    </row>
    <row r="11" spans="1:42" x14ac:dyDescent="0.25">
      <c r="A11" s="100" t="s">
        <v>39</v>
      </c>
      <c r="B11" s="8">
        <v>41199</v>
      </c>
      <c r="C11" s="100" t="s">
        <v>79</v>
      </c>
      <c r="D11" s="18">
        <v>3</v>
      </c>
      <c r="E11" s="18">
        <v>1</v>
      </c>
      <c r="F11" s="14">
        <v>20</v>
      </c>
      <c r="G11" s="14">
        <v>80</v>
      </c>
      <c r="H11" s="2">
        <f t="shared" si="0"/>
        <v>0</v>
      </c>
      <c r="I11" s="2">
        <f t="shared" si="1"/>
        <v>104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104</v>
      </c>
      <c r="Q11" s="18">
        <f t="shared" si="6"/>
        <v>1</v>
      </c>
      <c r="R11" s="6">
        <f t="shared" si="7"/>
        <v>1</v>
      </c>
      <c r="S11" s="18">
        <v>2</v>
      </c>
      <c r="T11" s="2">
        <v>7.2</v>
      </c>
      <c r="U11" s="2">
        <v>3.4</v>
      </c>
      <c r="V11" s="18">
        <v>1</v>
      </c>
      <c r="W11" s="2">
        <v>2.6</v>
      </c>
      <c r="X11" s="46">
        <v>1</v>
      </c>
      <c r="Y11" s="41"/>
    </row>
    <row r="12" spans="1:42" x14ac:dyDescent="0.25">
      <c r="A12" s="100" t="s">
        <v>40</v>
      </c>
      <c r="B12" s="8">
        <v>41199</v>
      </c>
      <c r="C12" s="100" t="s">
        <v>79</v>
      </c>
      <c r="D12" s="18">
        <v>4</v>
      </c>
      <c r="E12" s="18">
        <v>7</v>
      </c>
      <c r="F12" s="14">
        <v>40</v>
      </c>
      <c r="G12" s="14">
        <v>60</v>
      </c>
      <c r="H12" s="2">
        <f t="shared" si="0"/>
        <v>0</v>
      </c>
      <c r="I12" s="2">
        <f t="shared" si="1"/>
        <v>0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9</v>
      </c>
      <c r="T12" s="2">
        <v>20.100000000000001</v>
      </c>
      <c r="U12" s="2">
        <v>10.6</v>
      </c>
      <c r="V12" s="18">
        <v>8</v>
      </c>
      <c r="W12" s="2">
        <v>84.3</v>
      </c>
      <c r="X12" s="46">
        <v>1</v>
      </c>
      <c r="Y12" s="41"/>
    </row>
    <row r="13" spans="1:42" x14ac:dyDescent="0.25">
      <c r="A13" s="100" t="s">
        <v>41</v>
      </c>
      <c r="B13" s="8">
        <v>41202</v>
      </c>
      <c r="C13" s="100" t="s">
        <v>79</v>
      </c>
      <c r="D13" s="18">
        <v>8</v>
      </c>
      <c r="E13" s="18">
        <v>9</v>
      </c>
      <c r="F13" s="14">
        <v>40</v>
      </c>
      <c r="G13" s="14">
        <v>60</v>
      </c>
      <c r="H13" s="2">
        <f t="shared" si="0"/>
        <v>0</v>
      </c>
      <c r="I13" s="2">
        <f t="shared" si="1"/>
        <v>129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129</v>
      </c>
      <c r="Q13" s="18">
        <f t="shared" si="6"/>
        <v>1</v>
      </c>
      <c r="R13" s="6">
        <f t="shared" si="7"/>
        <v>1</v>
      </c>
      <c r="S13" s="18">
        <v>4</v>
      </c>
      <c r="T13" s="2">
        <v>7.4</v>
      </c>
      <c r="U13" s="2">
        <v>3.7</v>
      </c>
      <c r="V13" s="18">
        <v>9</v>
      </c>
      <c r="W13" s="2">
        <v>4.3</v>
      </c>
      <c r="X13" s="46">
        <v>1</v>
      </c>
      <c r="Y13" s="41"/>
    </row>
    <row r="14" spans="1:42" x14ac:dyDescent="0.25">
      <c r="A14" s="100" t="s">
        <v>42</v>
      </c>
      <c r="B14" s="8">
        <v>41203</v>
      </c>
      <c r="C14" s="100" t="s">
        <v>120</v>
      </c>
      <c r="D14" s="18">
        <v>7</v>
      </c>
      <c r="E14" s="18">
        <v>3</v>
      </c>
      <c r="F14" s="14">
        <v>30</v>
      </c>
      <c r="G14" s="14">
        <v>70</v>
      </c>
      <c r="H14" s="2"/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100</v>
      </c>
      <c r="P14" s="2">
        <f t="shared" si="5"/>
        <v>0</v>
      </c>
      <c r="Q14" s="18">
        <f t="shared" si="6"/>
        <v>1</v>
      </c>
      <c r="R14" s="6">
        <f t="shared" si="7"/>
        <v>0</v>
      </c>
      <c r="S14" s="18">
        <v>7</v>
      </c>
      <c r="T14" s="2">
        <v>7.2</v>
      </c>
      <c r="U14" s="2">
        <v>3.8</v>
      </c>
      <c r="V14" s="18">
        <v>9</v>
      </c>
      <c r="W14" s="2">
        <v>5</v>
      </c>
      <c r="X14" s="46">
        <v>1</v>
      </c>
      <c r="Y14" s="41"/>
    </row>
    <row r="15" spans="1:42" x14ac:dyDescent="0.25">
      <c r="A15" s="100" t="s">
        <v>43</v>
      </c>
      <c r="B15" s="8">
        <v>41203</v>
      </c>
      <c r="C15" s="100" t="s">
        <v>104</v>
      </c>
      <c r="D15" s="18">
        <v>7</v>
      </c>
      <c r="E15" s="18">
        <v>5</v>
      </c>
      <c r="F15" s="14">
        <v>100</v>
      </c>
      <c r="H15" s="2">
        <f t="shared" si="0"/>
        <v>215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100</v>
      </c>
      <c r="P15" s="2">
        <f t="shared" si="5"/>
        <v>215</v>
      </c>
      <c r="Q15" s="18">
        <f t="shared" si="6"/>
        <v>1</v>
      </c>
      <c r="R15" s="6">
        <f t="shared" si="7"/>
        <v>1</v>
      </c>
      <c r="S15" s="18">
        <v>5</v>
      </c>
      <c r="T15" s="2">
        <v>4.3</v>
      </c>
      <c r="U15" s="2">
        <v>2.6</v>
      </c>
      <c r="V15" s="18">
        <v>12</v>
      </c>
      <c r="W15" s="2">
        <v>4.5999999999999996</v>
      </c>
      <c r="X15" s="46">
        <v>1</v>
      </c>
      <c r="Y15" s="41"/>
    </row>
    <row r="16" spans="1:42" x14ac:dyDescent="0.25">
      <c r="A16" s="100" t="s">
        <v>44</v>
      </c>
      <c r="B16" s="8">
        <v>41204</v>
      </c>
      <c r="C16" s="100" t="s">
        <v>125</v>
      </c>
      <c r="D16" s="18">
        <v>3</v>
      </c>
      <c r="E16" s="18">
        <v>10</v>
      </c>
      <c r="F16" s="14">
        <v>40</v>
      </c>
      <c r="G16" s="14">
        <v>60</v>
      </c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100</v>
      </c>
      <c r="P16" s="2">
        <f t="shared" si="5"/>
        <v>0</v>
      </c>
      <c r="Q16" s="18">
        <f t="shared" si="6"/>
        <v>1</v>
      </c>
      <c r="R16" s="6">
        <f t="shared" si="7"/>
        <v>0</v>
      </c>
      <c r="S16" s="18">
        <v>6</v>
      </c>
      <c r="T16" s="2">
        <v>13.4</v>
      </c>
      <c r="U16" s="2">
        <v>6.2</v>
      </c>
      <c r="V16" s="18">
        <v>2</v>
      </c>
      <c r="W16" s="2">
        <v>7.1</v>
      </c>
      <c r="X16" s="46">
        <v>1</v>
      </c>
      <c r="Y16" s="41"/>
    </row>
    <row r="17" spans="1:25" x14ac:dyDescent="0.25">
      <c r="A17" s="100" t="s">
        <v>45</v>
      </c>
      <c r="B17" s="8">
        <v>41210</v>
      </c>
      <c r="C17" s="100" t="s">
        <v>104</v>
      </c>
      <c r="D17" s="18">
        <v>5</v>
      </c>
      <c r="E17" s="18">
        <v>5</v>
      </c>
      <c r="F17" s="14">
        <v>100</v>
      </c>
      <c r="H17" s="2">
        <f t="shared" si="0"/>
        <v>235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100</v>
      </c>
      <c r="P17" s="2">
        <f t="shared" si="5"/>
        <v>235</v>
      </c>
      <c r="Q17" s="18">
        <f t="shared" si="6"/>
        <v>1</v>
      </c>
      <c r="R17" s="6">
        <f t="shared" si="7"/>
        <v>1</v>
      </c>
      <c r="S17" s="18">
        <v>5</v>
      </c>
      <c r="T17" s="2">
        <v>4.7</v>
      </c>
      <c r="U17" s="2">
        <v>2.7</v>
      </c>
      <c r="V17" s="18">
        <v>6</v>
      </c>
      <c r="W17" s="2">
        <v>4.2</v>
      </c>
      <c r="X17" s="46">
        <v>1</v>
      </c>
      <c r="Y17" s="41"/>
    </row>
    <row r="18" spans="1:25" x14ac:dyDescent="0.25">
      <c r="A18" s="100" t="s">
        <v>46</v>
      </c>
      <c r="B18" s="8">
        <v>41210</v>
      </c>
      <c r="C18" s="100" t="s">
        <v>131</v>
      </c>
      <c r="D18" s="18">
        <v>6</v>
      </c>
      <c r="E18" s="18">
        <v>7</v>
      </c>
      <c r="F18" s="14">
        <v>20</v>
      </c>
      <c r="G18" s="14">
        <v>80</v>
      </c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100</v>
      </c>
      <c r="P18" s="2">
        <f t="shared" si="5"/>
        <v>0</v>
      </c>
      <c r="Q18" s="18">
        <f t="shared" si="6"/>
        <v>1</v>
      </c>
      <c r="R18" s="6">
        <f t="shared" si="7"/>
        <v>0</v>
      </c>
      <c r="S18" s="18">
        <v>10</v>
      </c>
      <c r="T18" s="2">
        <v>8.1999999999999993</v>
      </c>
      <c r="U18" s="2">
        <v>4.4000000000000004</v>
      </c>
      <c r="V18" s="18">
        <v>6</v>
      </c>
      <c r="W18" s="2">
        <v>8</v>
      </c>
      <c r="X18" s="46">
        <v>1</v>
      </c>
      <c r="Y18" s="41"/>
    </row>
    <row r="19" spans="1:25" x14ac:dyDescent="0.25">
      <c r="A19" s="100" t="s">
        <v>47</v>
      </c>
      <c r="B19" s="8">
        <v>41210</v>
      </c>
      <c r="C19" s="100" t="s">
        <v>131</v>
      </c>
      <c r="D19" s="18">
        <v>11</v>
      </c>
      <c r="E19" s="18">
        <v>7</v>
      </c>
      <c r="F19" s="14">
        <v>20</v>
      </c>
      <c r="G19" s="14">
        <v>80</v>
      </c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100</v>
      </c>
      <c r="P19" s="2">
        <f t="shared" si="5"/>
        <v>0</v>
      </c>
      <c r="Q19" s="18">
        <f t="shared" si="6"/>
        <v>1</v>
      </c>
      <c r="R19" s="6">
        <f t="shared" si="7"/>
        <v>0</v>
      </c>
      <c r="S19" s="18">
        <v>6</v>
      </c>
      <c r="T19" s="2">
        <v>13</v>
      </c>
      <c r="U19" s="2">
        <v>5.4</v>
      </c>
      <c r="V19" s="18">
        <v>1</v>
      </c>
      <c r="W19" s="2">
        <v>6</v>
      </c>
      <c r="X19" s="46">
        <v>1</v>
      </c>
      <c r="Y19" s="41"/>
    </row>
    <row r="20" spans="1:25" x14ac:dyDescent="0.25">
      <c r="A20" s="100" t="s">
        <v>48</v>
      </c>
      <c r="B20" s="8">
        <v>41211</v>
      </c>
      <c r="C20" s="100" t="s">
        <v>125</v>
      </c>
      <c r="D20" s="18">
        <v>6</v>
      </c>
      <c r="E20" s="18">
        <v>1</v>
      </c>
      <c r="F20" s="14">
        <v>100</v>
      </c>
      <c r="H20" s="2">
        <f t="shared" si="0"/>
        <v>290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100</v>
      </c>
      <c r="P20" s="2">
        <f t="shared" si="5"/>
        <v>290</v>
      </c>
      <c r="Q20" s="18">
        <f t="shared" si="6"/>
        <v>1</v>
      </c>
      <c r="R20" s="6">
        <f t="shared" si="7"/>
        <v>1</v>
      </c>
      <c r="S20" s="18">
        <v>1</v>
      </c>
      <c r="T20" s="2">
        <v>5.8</v>
      </c>
      <c r="U20" s="2">
        <v>3.4</v>
      </c>
      <c r="V20" s="18">
        <v>4</v>
      </c>
      <c r="W20" s="2">
        <v>3.8</v>
      </c>
      <c r="X20" s="46">
        <v>1</v>
      </c>
      <c r="Y20" s="41"/>
    </row>
    <row r="21" spans="1:25" x14ac:dyDescent="0.25">
      <c r="A21" s="100" t="s">
        <v>49</v>
      </c>
      <c r="B21" s="8">
        <v>41211</v>
      </c>
      <c r="C21" s="100" t="s">
        <v>125</v>
      </c>
      <c r="D21" s="18">
        <v>2</v>
      </c>
      <c r="E21" s="18">
        <v>6</v>
      </c>
      <c r="F21" s="14">
        <v>100</v>
      </c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100</v>
      </c>
      <c r="P21" s="2">
        <f t="shared" si="5"/>
        <v>0</v>
      </c>
      <c r="Q21" s="18">
        <f t="shared" si="6"/>
        <v>1</v>
      </c>
      <c r="R21" s="6">
        <f t="shared" si="7"/>
        <v>0</v>
      </c>
      <c r="S21" s="18">
        <v>4</v>
      </c>
      <c r="T21" s="2">
        <v>12.8</v>
      </c>
      <c r="U21" s="2">
        <v>4.2</v>
      </c>
      <c r="V21" s="18">
        <v>6</v>
      </c>
      <c r="W21" s="2">
        <v>4.5</v>
      </c>
      <c r="X21" s="46">
        <v>1</v>
      </c>
      <c r="Y21" s="41"/>
    </row>
    <row r="22" spans="1:25" x14ac:dyDescent="0.25">
      <c r="A22" s="100" t="s">
        <v>50</v>
      </c>
      <c r="B22" s="8">
        <v>41211</v>
      </c>
      <c r="C22" s="100" t="s">
        <v>125</v>
      </c>
      <c r="D22" s="18">
        <v>4</v>
      </c>
      <c r="E22" s="18">
        <v>8</v>
      </c>
      <c r="F22" s="14">
        <v>20</v>
      </c>
      <c r="G22" s="14">
        <v>80</v>
      </c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100</v>
      </c>
      <c r="P22" s="2">
        <f t="shared" si="5"/>
        <v>0</v>
      </c>
      <c r="Q22" s="18">
        <f t="shared" si="6"/>
        <v>1</v>
      </c>
      <c r="R22" s="6">
        <f t="shared" si="7"/>
        <v>0</v>
      </c>
      <c r="S22" s="18">
        <v>3</v>
      </c>
      <c r="T22" s="2">
        <v>39.1</v>
      </c>
      <c r="U22" s="2" t="s">
        <v>132</v>
      </c>
      <c r="V22" s="18">
        <v>5</v>
      </c>
      <c r="W22" s="2">
        <v>18.8</v>
      </c>
      <c r="X22" s="46">
        <v>1</v>
      </c>
      <c r="Y22" s="41"/>
    </row>
    <row r="23" spans="1:25" x14ac:dyDescent="0.25">
      <c r="A23" s="100" t="s">
        <v>51</v>
      </c>
      <c r="B23" s="8">
        <v>41212</v>
      </c>
      <c r="C23" s="100" t="s">
        <v>128</v>
      </c>
      <c r="D23" s="18">
        <v>6</v>
      </c>
      <c r="E23" s="18">
        <v>6</v>
      </c>
      <c r="F23" s="14">
        <v>40</v>
      </c>
      <c r="G23" s="14">
        <v>60</v>
      </c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100</v>
      </c>
      <c r="P23" s="2">
        <f t="shared" si="5"/>
        <v>0</v>
      </c>
      <c r="Q23" s="18">
        <f t="shared" si="6"/>
        <v>1</v>
      </c>
      <c r="R23" s="6">
        <f t="shared" si="7"/>
        <v>0</v>
      </c>
      <c r="S23" s="18">
        <v>2</v>
      </c>
      <c r="T23" s="2">
        <v>6.4</v>
      </c>
      <c r="U23" s="2">
        <v>2.2000000000000002</v>
      </c>
      <c r="V23" s="18">
        <v>3</v>
      </c>
      <c r="W23" s="2">
        <v>2.1</v>
      </c>
      <c r="X23" s="46">
        <v>1</v>
      </c>
      <c r="Y23" s="41"/>
    </row>
    <row r="24" spans="1:25" x14ac:dyDescent="0.25">
      <c r="A24" s="100" t="s">
        <v>52</v>
      </c>
      <c r="B24" s="8">
        <v>41212</v>
      </c>
      <c r="C24" s="100" t="s">
        <v>134</v>
      </c>
      <c r="D24" s="18">
        <v>9</v>
      </c>
      <c r="E24" s="18">
        <v>1</v>
      </c>
      <c r="F24" s="14">
        <v>40</v>
      </c>
      <c r="G24" s="14">
        <v>60</v>
      </c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100</v>
      </c>
      <c r="P24" s="2">
        <f t="shared" si="5"/>
        <v>0</v>
      </c>
      <c r="Q24" s="18">
        <f t="shared" si="6"/>
        <v>1</v>
      </c>
      <c r="R24" s="6">
        <f t="shared" si="7"/>
        <v>0</v>
      </c>
      <c r="S24" s="18">
        <v>10</v>
      </c>
      <c r="T24" s="2">
        <v>4.8</v>
      </c>
      <c r="U24" s="2">
        <v>3.4</v>
      </c>
      <c r="V24" s="18">
        <v>4</v>
      </c>
      <c r="W24" s="2">
        <v>4.4000000000000004</v>
      </c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1060</v>
      </c>
      <c r="G26" s="14">
        <f>SUM(G5:G25)</f>
        <v>820</v>
      </c>
      <c r="H26" s="14">
        <f>SUM(H5:H25)</f>
        <v>740</v>
      </c>
      <c r="I26" s="14">
        <f>SUM(I5:I25)</f>
        <v>348.5</v>
      </c>
      <c r="K26" s="2">
        <f t="shared" ref="K26:R26" si="8">SUM(K5:K25)</f>
        <v>120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6">
        <f t="shared" si="8"/>
        <v>2000</v>
      </c>
      <c r="P26" s="2">
        <f t="shared" si="8"/>
        <v>1088.5</v>
      </c>
      <c r="Q26" s="18">
        <f t="shared" si="8"/>
        <v>20</v>
      </c>
      <c r="R26" s="18">
        <f t="shared" si="8"/>
        <v>6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1088.5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1180</v>
      </c>
      <c r="L29" s="14">
        <f>G26+L26</f>
        <v>820</v>
      </c>
      <c r="M29" s="14">
        <f>O26</f>
        <v>2000</v>
      </c>
      <c r="O29" s="20" t="s">
        <v>21</v>
      </c>
      <c r="P29" s="22">
        <f>IF(R26=0,0,R26/Q26)</f>
        <v>0.3</v>
      </c>
      <c r="S29" s="18"/>
      <c r="V29" s="18"/>
    </row>
    <row r="30" spans="1:25" x14ac:dyDescent="0.25">
      <c r="I30" s="51" t="s">
        <v>28</v>
      </c>
      <c r="J30" s="52"/>
      <c r="K30" s="53">
        <f>H26+M26</f>
        <v>740</v>
      </c>
      <c r="L30" s="53">
        <f>I26+N26</f>
        <v>348.5</v>
      </c>
      <c r="M30" s="53">
        <f>P26</f>
        <v>1088.5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-440</v>
      </c>
      <c r="L31" s="14">
        <f>L30-L29</f>
        <v>-471.5</v>
      </c>
      <c r="M31" s="14">
        <f>M30-M29</f>
        <v>-911.5</v>
      </c>
      <c r="S31" s="18"/>
      <c r="V31" s="18"/>
    </row>
    <row r="32" spans="1:25" x14ac:dyDescent="0.25">
      <c r="I32" s="98" t="s">
        <v>57</v>
      </c>
      <c r="J32" s="54"/>
      <c r="K32" s="55">
        <f>K31/MAX(1,K29)</f>
        <v>-0.3728813559322034</v>
      </c>
      <c r="L32" s="55">
        <f>L31/MAX(1,L29)</f>
        <v>-0.57499999999999996</v>
      </c>
      <c r="M32" s="55">
        <f>M31/MAX(1,M29)</f>
        <v>-0.45574999999999999</v>
      </c>
      <c r="O32" s="20" t="s">
        <v>63</v>
      </c>
      <c r="P32" s="12">
        <f>P28+P30</f>
        <v>1088.5</v>
      </c>
      <c r="S32" s="18"/>
      <c r="V32" s="18"/>
    </row>
    <row r="33" spans="2:25" x14ac:dyDescent="0.25">
      <c r="B33" s="8"/>
      <c r="C33" s="100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100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100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100"/>
      <c r="T85" s="2"/>
      <c r="U85" s="2"/>
      <c r="V85" s="18"/>
    </row>
    <row r="86" spans="19:22" s="65" customFormat="1" x14ac:dyDescent="0.25">
      <c r="S86" s="100"/>
      <c r="T86" s="2"/>
      <c r="U86" s="2"/>
      <c r="V86" s="18"/>
    </row>
    <row r="87" spans="19:22" s="65" customFormat="1" x14ac:dyDescent="0.25">
      <c r="S87" s="100"/>
      <c r="T87" s="2"/>
      <c r="U87" s="2"/>
      <c r="V87" s="18"/>
    </row>
    <row r="88" spans="19:22" s="65" customFormat="1" x14ac:dyDescent="0.25">
      <c r="S88" s="100"/>
      <c r="T88" s="2"/>
      <c r="U88" s="2"/>
      <c r="V88" s="18"/>
    </row>
    <row r="89" spans="19:22" s="65" customFormat="1" x14ac:dyDescent="0.25">
      <c r="S89" s="100"/>
      <c r="T89" s="2"/>
      <c r="U89" s="2"/>
      <c r="V89" s="18"/>
    </row>
    <row r="90" spans="19:22" s="65" customFormat="1" x14ac:dyDescent="0.25">
      <c r="S90" s="100"/>
      <c r="T90" s="2"/>
      <c r="U90" s="2"/>
      <c r="V90" s="18"/>
    </row>
    <row r="91" spans="19:22" s="65" customFormat="1" x14ac:dyDescent="0.25">
      <c r="S91" s="100"/>
      <c r="T91" s="2"/>
      <c r="U91" s="2"/>
      <c r="V91" s="18"/>
    </row>
    <row r="92" spans="19:22" s="65" customFormat="1" x14ac:dyDescent="0.25">
      <c r="S92" s="100"/>
      <c r="T92" s="2"/>
      <c r="U92" s="2"/>
      <c r="V92" s="18"/>
    </row>
    <row r="93" spans="19:22" s="65" customFormat="1" x14ac:dyDescent="0.25">
      <c r="S93" s="100"/>
      <c r="T93" s="2"/>
      <c r="U93" s="2"/>
      <c r="V93" s="18"/>
    </row>
    <row r="94" spans="19:22" s="65" customFormat="1" x14ac:dyDescent="0.25">
      <c r="S94" s="100"/>
      <c r="T94" s="2"/>
      <c r="U94" s="2"/>
      <c r="V94" s="18"/>
    </row>
    <row r="95" spans="19:22" s="65" customFormat="1" x14ac:dyDescent="0.25">
      <c r="S95" s="100"/>
      <c r="T95" s="2"/>
      <c r="U95" s="2"/>
      <c r="V95" s="18"/>
    </row>
    <row r="96" spans="19:22" s="65" customFormat="1" x14ac:dyDescent="0.25">
      <c r="S96" s="100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3" priority="1" operator="lessThan">
      <formula>0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T14" sqref="T14"/>
    </sheetView>
  </sheetViews>
  <sheetFormatPr defaultRowHeight="15" x14ac:dyDescent="0.25"/>
  <cols>
    <col min="1" max="1" width="7.7109375" style="107" customWidth="1"/>
    <col min="2" max="2" width="11.140625" style="65" customWidth="1"/>
    <col min="3" max="3" width="7.42578125" style="65" customWidth="1"/>
    <col min="4" max="4" width="7.140625" style="65" customWidth="1"/>
    <col min="5" max="5" width="8" style="107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107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107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119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106" t="s">
        <v>12</v>
      </c>
      <c r="S3" s="128" t="s">
        <v>8</v>
      </c>
      <c r="T3" s="129"/>
      <c r="U3" s="130"/>
      <c r="V3" s="128" t="s">
        <v>25</v>
      </c>
      <c r="W3" s="130"/>
      <c r="X3" s="106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106" t="s">
        <v>29</v>
      </c>
      <c r="S4" s="10" t="s">
        <v>14</v>
      </c>
      <c r="T4" s="12" t="s">
        <v>6</v>
      </c>
      <c r="U4" s="12" t="s">
        <v>7</v>
      </c>
      <c r="V4" s="108" t="s">
        <v>14</v>
      </c>
      <c r="W4" s="12" t="s">
        <v>7</v>
      </c>
      <c r="X4" s="106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107" t="s">
        <v>9</v>
      </c>
      <c r="B5" s="8">
        <v>41199</v>
      </c>
      <c r="C5" s="107" t="s">
        <v>120</v>
      </c>
      <c r="D5" s="18">
        <v>2</v>
      </c>
      <c r="E5" s="18">
        <v>3</v>
      </c>
      <c r="F5" s="14">
        <v>25</v>
      </c>
      <c r="G5" s="14">
        <v>25</v>
      </c>
      <c r="H5" s="2">
        <f>IF(E5=S5,F5/2*MIN(T5,42),0)*X5</f>
        <v>0</v>
      </c>
      <c r="I5" s="2">
        <f>IF(E5=S5,G5/2*MIN(U5,22),IF(E5=V5,G5/2*MIN(W5,22),0))*X5</f>
        <v>0</v>
      </c>
      <c r="J5" s="18">
        <v>8</v>
      </c>
      <c r="K5" s="14">
        <v>25</v>
      </c>
      <c r="L5" s="14">
        <v>25</v>
      </c>
      <c r="M5" s="2">
        <f>IF(J5=S5,K5/2*MIN(T5,42),0)*X5</f>
        <v>0</v>
      </c>
      <c r="N5" s="2">
        <f>IF(J5=S5,L5/2*MIN(U5,22),IF(J5=V5,L5/2*MIN(W5,22),0))*X5</f>
        <v>0</v>
      </c>
      <c r="O5" s="16">
        <f>F5+G5+K5+L5</f>
        <v>100</v>
      </c>
      <c r="P5" s="2">
        <f>(H5+I5+M5+N5)</f>
        <v>0</v>
      </c>
      <c r="Q5" s="18">
        <f>IF(B5&gt;1/1/2000,1,0)</f>
        <v>1</v>
      </c>
      <c r="R5" s="6">
        <f>IF(P5&gt;O5,1,0)</f>
        <v>0</v>
      </c>
      <c r="S5" s="18">
        <v>5</v>
      </c>
      <c r="T5" s="2">
        <v>7</v>
      </c>
      <c r="U5" s="2">
        <v>3.4</v>
      </c>
      <c r="V5" s="18">
        <v>2</v>
      </c>
      <c r="W5" s="2">
        <v>3.2</v>
      </c>
      <c r="X5" s="46">
        <v>1</v>
      </c>
      <c r="Y5" s="41"/>
    </row>
    <row r="6" spans="1:42" x14ac:dyDescent="0.25">
      <c r="A6" s="107" t="s">
        <v>34</v>
      </c>
      <c r="B6" s="8">
        <v>41199</v>
      </c>
      <c r="C6" s="107" t="s">
        <v>120</v>
      </c>
      <c r="D6" s="18">
        <v>9</v>
      </c>
      <c r="E6" s="18">
        <v>3</v>
      </c>
      <c r="F6" s="14">
        <v>50</v>
      </c>
      <c r="H6" s="2">
        <f t="shared" ref="H6:H24" si="0">IF(E6=S6,F6/2*MIN(T6,42),0)*X6</f>
        <v>270</v>
      </c>
      <c r="I6" s="2">
        <f t="shared" ref="I6:I24" si="1">IF(E6=S6,G6/2*MIN(U6,22),IF(E6=V6,G6/2*MIN(W6,22),0))*X6</f>
        <v>0</v>
      </c>
      <c r="J6" s="18">
        <v>6</v>
      </c>
      <c r="K6" s="14">
        <v>25</v>
      </c>
      <c r="L6" s="14">
        <v>25</v>
      </c>
      <c r="M6" s="2">
        <f t="shared" ref="M6:M24" si="2">IF(J6=S6,K6/2*MIN(T6,42),0)*X6</f>
        <v>0</v>
      </c>
      <c r="N6" s="2">
        <f t="shared" ref="N6:N24" si="3">IF(J6=S6,L6/2*MIN(U6,22),IF(J6=V6,L6/2*MIN(W6,22),0))*X6</f>
        <v>0</v>
      </c>
      <c r="O6" s="16">
        <f t="shared" ref="O6:O24" si="4">F6+G6+K6+L6</f>
        <v>100</v>
      </c>
      <c r="P6" s="2">
        <f t="shared" ref="P6:P24" si="5">(H6+I6+M6+N6)</f>
        <v>270</v>
      </c>
      <c r="Q6" s="18">
        <f t="shared" ref="Q6:Q24" si="6">IF(B6&gt;1/1/2000,1,0)</f>
        <v>1</v>
      </c>
      <c r="R6" s="6">
        <f t="shared" ref="R6:R24" si="7">IF(P6&gt;O6,1,0)</f>
        <v>1</v>
      </c>
      <c r="S6" s="18">
        <v>3</v>
      </c>
      <c r="T6" s="2">
        <v>10.8</v>
      </c>
      <c r="U6" s="2">
        <v>6.6</v>
      </c>
      <c r="V6" s="18">
        <v>5</v>
      </c>
      <c r="W6" s="2">
        <v>10.8</v>
      </c>
      <c r="X6" s="46">
        <v>1</v>
      </c>
      <c r="Y6" s="41"/>
    </row>
    <row r="7" spans="1:42" x14ac:dyDescent="0.25">
      <c r="A7" s="107" t="s">
        <v>35</v>
      </c>
      <c r="B7" s="8">
        <v>41201</v>
      </c>
      <c r="C7" s="107" t="s">
        <v>120</v>
      </c>
      <c r="D7" s="18">
        <v>10</v>
      </c>
      <c r="E7" s="18">
        <v>7</v>
      </c>
      <c r="F7" s="14">
        <v>25</v>
      </c>
      <c r="G7" s="14">
        <v>25</v>
      </c>
      <c r="H7" s="2">
        <f t="shared" si="0"/>
        <v>0</v>
      </c>
      <c r="I7" s="2">
        <f t="shared" si="1"/>
        <v>0</v>
      </c>
      <c r="J7" s="18">
        <v>9</v>
      </c>
      <c r="K7" s="14">
        <v>25</v>
      </c>
      <c r="L7" s="14">
        <v>25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0</v>
      </c>
      <c r="Q7" s="18">
        <f t="shared" si="6"/>
        <v>1</v>
      </c>
      <c r="R7" s="6">
        <f t="shared" si="7"/>
        <v>0</v>
      </c>
      <c r="S7" s="18">
        <v>1</v>
      </c>
      <c r="T7" s="2">
        <v>5.6</v>
      </c>
      <c r="U7" s="2">
        <v>3.4</v>
      </c>
      <c r="V7" s="18">
        <v>6</v>
      </c>
      <c r="W7" s="2">
        <v>6.8</v>
      </c>
      <c r="X7" s="46">
        <v>1</v>
      </c>
      <c r="Y7" s="41"/>
    </row>
    <row r="8" spans="1:42" x14ac:dyDescent="0.25">
      <c r="A8" s="107" t="s">
        <v>36</v>
      </c>
      <c r="B8" s="8">
        <v>41201</v>
      </c>
      <c r="C8" s="107" t="s">
        <v>89</v>
      </c>
      <c r="D8" s="18">
        <v>5</v>
      </c>
      <c r="E8" s="18">
        <v>4</v>
      </c>
      <c r="F8" s="14">
        <v>50</v>
      </c>
      <c r="H8" s="2">
        <f t="shared" si="0"/>
        <v>0</v>
      </c>
      <c r="I8" s="2">
        <f t="shared" si="1"/>
        <v>0</v>
      </c>
      <c r="J8" s="18">
        <v>6</v>
      </c>
      <c r="K8" s="14">
        <v>50</v>
      </c>
      <c r="M8" s="2">
        <f t="shared" si="2"/>
        <v>280</v>
      </c>
      <c r="N8" s="2">
        <f t="shared" si="3"/>
        <v>0</v>
      </c>
      <c r="O8" s="16">
        <f t="shared" si="4"/>
        <v>100</v>
      </c>
      <c r="P8" s="2">
        <f t="shared" si="5"/>
        <v>280</v>
      </c>
      <c r="Q8" s="18">
        <f t="shared" si="6"/>
        <v>1</v>
      </c>
      <c r="R8" s="6">
        <f t="shared" si="7"/>
        <v>1</v>
      </c>
      <c r="S8" s="18">
        <v>6</v>
      </c>
      <c r="T8" s="2">
        <v>11.2</v>
      </c>
      <c r="U8" s="2">
        <v>5.8</v>
      </c>
      <c r="V8" s="18">
        <v>2</v>
      </c>
      <c r="W8" s="2">
        <v>17.399999999999999</v>
      </c>
      <c r="X8" s="46">
        <v>1</v>
      </c>
      <c r="Y8" s="41"/>
    </row>
    <row r="9" spans="1:42" x14ac:dyDescent="0.25">
      <c r="A9" s="107" t="s">
        <v>37</v>
      </c>
      <c r="B9" s="8">
        <v>41208</v>
      </c>
      <c r="C9" s="107" t="s">
        <v>81</v>
      </c>
      <c r="D9" s="18">
        <v>3</v>
      </c>
      <c r="E9" s="18">
        <v>9</v>
      </c>
      <c r="F9" s="14">
        <v>50</v>
      </c>
      <c r="H9" s="2">
        <f t="shared" si="0"/>
        <v>0</v>
      </c>
      <c r="I9" s="2">
        <f t="shared" si="1"/>
        <v>0</v>
      </c>
      <c r="J9" s="18">
        <v>6</v>
      </c>
      <c r="K9" s="14">
        <v>25</v>
      </c>
      <c r="L9" s="14">
        <v>25</v>
      </c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0</v>
      </c>
      <c r="Q9" s="18">
        <f t="shared" si="6"/>
        <v>1</v>
      </c>
      <c r="R9" s="6">
        <f t="shared" si="7"/>
        <v>0</v>
      </c>
      <c r="S9" s="18">
        <v>8</v>
      </c>
      <c r="T9" s="2">
        <v>10.6</v>
      </c>
      <c r="U9" s="2">
        <v>5.8</v>
      </c>
      <c r="V9" s="18">
        <v>6</v>
      </c>
      <c r="W9" s="2">
        <v>0</v>
      </c>
      <c r="X9" s="46">
        <v>1</v>
      </c>
      <c r="Y9" s="41"/>
    </row>
    <row r="10" spans="1:42" x14ac:dyDescent="0.25">
      <c r="A10" s="107" t="s">
        <v>38</v>
      </c>
      <c r="B10" s="8">
        <v>41208</v>
      </c>
      <c r="C10" s="107" t="s">
        <v>81</v>
      </c>
      <c r="D10" s="18">
        <v>4</v>
      </c>
      <c r="E10" s="18">
        <v>4</v>
      </c>
      <c r="F10" s="14">
        <v>50</v>
      </c>
      <c r="H10" s="2">
        <f t="shared" si="0"/>
        <v>0</v>
      </c>
      <c r="I10" s="2">
        <f t="shared" si="1"/>
        <v>0</v>
      </c>
      <c r="J10" s="18">
        <v>1</v>
      </c>
      <c r="K10" s="14">
        <v>25</v>
      </c>
      <c r="L10" s="14">
        <v>25</v>
      </c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0</v>
      </c>
      <c r="Q10" s="18">
        <f t="shared" si="6"/>
        <v>1</v>
      </c>
      <c r="R10" s="6">
        <f t="shared" si="7"/>
        <v>0</v>
      </c>
      <c r="S10" s="18">
        <v>3</v>
      </c>
      <c r="T10" s="2">
        <v>33.6</v>
      </c>
      <c r="U10" s="2">
        <v>13.8</v>
      </c>
      <c r="V10" s="18">
        <v>11</v>
      </c>
      <c r="W10" s="2">
        <v>6.8</v>
      </c>
      <c r="X10" s="46">
        <v>1</v>
      </c>
      <c r="Y10" s="41"/>
    </row>
    <row r="11" spans="1:42" x14ac:dyDescent="0.25">
      <c r="A11" s="107" t="s">
        <v>39</v>
      </c>
      <c r="B11" s="8">
        <v>41208</v>
      </c>
      <c r="C11" s="107" t="s">
        <v>120</v>
      </c>
      <c r="D11" s="18">
        <v>1</v>
      </c>
      <c r="E11" s="18">
        <v>4</v>
      </c>
      <c r="F11" s="14">
        <v>50</v>
      </c>
      <c r="H11" s="2">
        <f t="shared" si="0"/>
        <v>0</v>
      </c>
      <c r="I11" s="2">
        <f t="shared" si="1"/>
        <v>0</v>
      </c>
      <c r="J11" s="18">
        <v>6</v>
      </c>
      <c r="K11" s="14">
        <v>50</v>
      </c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0</v>
      </c>
      <c r="Q11" s="18">
        <f t="shared" si="6"/>
        <v>1</v>
      </c>
      <c r="R11" s="6">
        <f t="shared" si="7"/>
        <v>0</v>
      </c>
      <c r="S11" s="18">
        <v>11</v>
      </c>
      <c r="T11" s="2">
        <v>39.799999999999997</v>
      </c>
      <c r="U11" s="2">
        <v>14</v>
      </c>
      <c r="V11" s="18">
        <v>5</v>
      </c>
      <c r="W11" s="2">
        <v>3.6</v>
      </c>
      <c r="X11" s="46">
        <v>1</v>
      </c>
      <c r="Y11" s="41"/>
    </row>
    <row r="12" spans="1:42" x14ac:dyDescent="0.25">
      <c r="A12" s="107" t="s">
        <v>40</v>
      </c>
      <c r="B12" s="8">
        <v>41208</v>
      </c>
      <c r="C12" s="107" t="s">
        <v>120</v>
      </c>
      <c r="D12" s="18">
        <v>2</v>
      </c>
      <c r="E12" s="18">
        <v>2</v>
      </c>
      <c r="F12" s="14">
        <v>50</v>
      </c>
      <c r="H12" s="2">
        <f t="shared" si="0"/>
        <v>0</v>
      </c>
      <c r="I12" s="2">
        <f t="shared" si="1"/>
        <v>0</v>
      </c>
      <c r="J12" s="18">
        <v>6</v>
      </c>
      <c r="K12" s="14">
        <v>50</v>
      </c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5</v>
      </c>
      <c r="T12" s="2">
        <v>14.6</v>
      </c>
      <c r="U12" s="2">
        <v>6.2</v>
      </c>
      <c r="V12" s="18">
        <v>2</v>
      </c>
      <c r="W12" s="2">
        <v>4</v>
      </c>
      <c r="X12" s="46">
        <v>1</v>
      </c>
      <c r="Y12" s="41"/>
    </row>
    <row r="13" spans="1:42" x14ac:dyDescent="0.25">
      <c r="A13" s="107" t="s">
        <v>41</v>
      </c>
      <c r="B13" s="8">
        <v>41208</v>
      </c>
      <c r="C13" s="107" t="s">
        <v>120</v>
      </c>
      <c r="D13" s="18">
        <v>3</v>
      </c>
      <c r="E13" s="18">
        <v>1</v>
      </c>
      <c r="F13" s="14">
        <v>50</v>
      </c>
      <c r="H13" s="2">
        <f t="shared" si="0"/>
        <v>0</v>
      </c>
      <c r="I13" s="2">
        <f t="shared" si="1"/>
        <v>0</v>
      </c>
      <c r="J13" s="18">
        <v>9</v>
      </c>
      <c r="K13" s="14">
        <v>50</v>
      </c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0</v>
      </c>
      <c r="Q13" s="18">
        <f t="shared" si="6"/>
        <v>1</v>
      </c>
      <c r="R13" s="6">
        <f t="shared" si="7"/>
        <v>0</v>
      </c>
      <c r="S13" s="18">
        <v>5</v>
      </c>
      <c r="T13" s="2">
        <v>12.2</v>
      </c>
      <c r="U13" s="2">
        <v>5</v>
      </c>
      <c r="V13" s="18">
        <v>4</v>
      </c>
      <c r="W13" s="2">
        <v>3.4</v>
      </c>
      <c r="X13" s="46">
        <v>1</v>
      </c>
      <c r="Y13" s="41"/>
    </row>
    <row r="14" spans="1:42" x14ac:dyDescent="0.25">
      <c r="A14" s="107" t="s">
        <v>42</v>
      </c>
      <c r="B14" s="8"/>
      <c r="C14" s="107"/>
      <c r="D14" s="18"/>
      <c r="E14" s="18"/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0</v>
      </c>
      <c r="P14" s="2">
        <f t="shared" si="5"/>
        <v>0</v>
      </c>
      <c r="Q14" s="18">
        <f t="shared" si="6"/>
        <v>0</v>
      </c>
      <c r="R14" s="6">
        <f t="shared" si="7"/>
        <v>0</v>
      </c>
      <c r="S14" s="18"/>
      <c r="V14" s="18"/>
      <c r="X14" s="46">
        <v>1</v>
      </c>
      <c r="Y14" s="41"/>
    </row>
    <row r="15" spans="1:42" x14ac:dyDescent="0.25">
      <c r="A15" s="107" t="s">
        <v>43</v>
      </c>
      <c r="B15" s="8"/>
      <c r="C15" s="107"/>
      <c r="D15" s="18"/>
      <c r="E15" s="18"/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0</v>
      </c>
      <c r="P15" s="2">
        <f t="shared" si="5"/>
        <v>0</v>
      </c>
      <c r="Q15" s="18">
        <f t="shared" si="6"/>
        <v>0</v>
      </c>
      <c r="R15" s="6">
        <f t="shared" si="7"/>
        <v>0</v>
      </c>
      <c r="S15" s="18"/>
      <c r="V15" s="18"/>
      <c r="X15" s="46">
        <v>1</v>
      </c>
      <c r="Y15" s="41"/>
    </row>
    <row r="16" spans="1:42" x14ac:dyDescent="0.25">
      <c r="A16" s="107" t="s">
        <v>44</v>
      </c>
      <c r="B16" s="8"/>
      <c r="C16" s="107"/>
      <c r="D16" s="18"/>
      <c r="E16" s="18"/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0</v>
      </c>
      <c r="P16" s="2">
        <f t="shared" si="5"/>
        <v>0</v>
      </c>
      <c r="Q16" s="18">
        <f t="shared" si="6"/>
        <v>0</v>
      </c>
      <c r="R16" s="6">
        <f t="shared" si="7"/>
        <v>0</v>
      </c>
      <c r="S16" s="18"/>
      <c r="V16" s="18"/>
      <c r="X16" s="46">
        <v>1</v>
      </c>
      <c r="Y16" s="41"/>
    </row>
    <row r="17" spans="1:25" x14ac:dyDescent="0.25">
      <c r="A17" s="107" t="s">
        <v>45</v>
      </c>
      <c r="B17" s="8"/>
      <c r="C17" s="107"/>
      <c r="D17" s="18"/>
      <c r="E17" s="18"/>
      <c r="H17" s="2">
        <f t="shared" si="0"/>
        <v>0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0</v>
      </c>
      <c r="P17" s="2">
        <f t="shared" si="5"/>
        <v>0</v>
      </c>
      <c r="Q17" s="18">
        <f t="shared" si="6"/>
        <v>0</v>
      </c>
      <c r="R17" s="6">
        <f t="shared" si="7"/>
        <v>0</v>
      </c>
      <c r="S17" s="18"/>
      <c r="V17" s="18"/>
      <c r="X17" s="46">
        <v>1</v>
      </c>
      <c r="Y17" s="41"/>
    </row>
    <row r="18" spans="1:25" x14ac:dyDescent="0.25">
      <c r="A18" s="107" t="s">
        <v>46</v>
      </c>
      <c r="B18" s="8"/>
      <c r="C18" s="107"/>
      <c r="D18" s="18"/>
      <c r="E18" s="18"/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0</v>
      </c>
      <c r="P18" s="2">
        <f t="shared" si="5"/>
        <v>0</v>
      </c>
      <c r="Q18" s="18">
        <f t="shared" si="6"/>
        <v>0</v>
      </c>
      <c r="R18" s="6">
        <f t="shared" si="7"/>
        <v>0</v>
      </c>
      <c r="S18" s="18"/>
      <c r="V18" s="18"/>
      <c r="X18" s="46">
        <v>1</v>
      </c>
      <c r="Y18" s="41"/>
    </row>
    <row r="19" spans="1:25" x14ac:dyDescent="0.25">
      <c r="A19" s="107" t="s">
        <v>47</v>
      </c>
      <c r="B19" s="8"/>
      <c r="C19" s="107"/>
      <c r="D19" s="18"/>
      <c r="E19" s="18"/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0</v>
      </c>
      <c r="P19" s="2">
        <f t="shared" si="5"/>
        <v>0</v>
      </c>
      <c r="Q19" s="18">
        <f t="shared" si="6"/>
        <v>0</v>
      </c>
      <c r="R19" s="6">
        <f t="shared" si="7"/>
        <v>0</v>
      </c>
      <c r="S19" s="18"/>
      <c r="V19" s="18"/>
      <c r="X19" s="46">
        <v>1</v>
      </c>
      <c r="Y19" s="41"/>
    </row>
    <row r="20" spans="1:25" x14ac:dyDescent="0.25">
      <c r="A20" s="107" t="s">
        <v>48</v>
      </c>
      <c r="B20" s="8"/>
      <c r="C20" s="107"/>
      <c r="D20" s="18"/>
      <c r="E20" s="18"/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0</v>
      </c>
      <c r="P20" s="2">
        <f t="shared" si="5"/>
        <v>0</v>
      </c>
      <c r="Q20" s="18">
        <f t="shared" si="6"/>
        <v>0</v>
      </c>
      <c r="R20" s="6">
        <f t="shared" si="7"/>
        <v>0</v>
      </c>
      <c r="S20" s="18"/>
      <c r="V20" s="18"/>
      <c r="X20" s="46">
        <v>1</v>
      </c>
      <c r="Y20" s="41"/>
    </row>
    <row r="21" spans="1:25" x14ac:dyDescent="0.25">
      <c r="A21" s="107" t="s">
        <v>49</v>
      </c>
      <c r="B21" s="8"/>
      <c r="C21" s="107"/>
      <c r="D21" s="18"/>
      <c r="E21" s="18"/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0</v>
      </c>
      <c r="P21" s="2">
        <f t="shared" si="5"/>
        <v>0</v>
      </c>
      <c r="Q21" s="18">
        <f t="shared" si="6"/>
        <v>0</v>
      </c>
      <c r="R21" s="6">
        <f t="shared" si="7"/>
        <v>0</v>
      </c>
      <c r="S21" s="18"/>
      <c r="V21" s="18"/>
      <c r="X21" s="46">
        <v>1</v>
      </c>
      <c r="Y21" s="41"/>
    </row>
    <row r="22" spans="1:25" x14ac:dyDescent="0.25">
      <c r="A22" s="107" t="s">
        <v>50</v>
      </c>
      <c r="B22" s="8"/>
      <c r="C22" s="107"/>
      <c r="D22" s="18"/>
      <c r="E22" s="18"/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0</v>
      </c>
      <c r="P22" s="2">
        <f t="shared" si="5"/>
        <v>0</v>
      </c>
      <c r="Q22" s="18">
        <f t="shared" si="6"/>
        <v>0</v>
      </c>
      <c r="R22" s="6">
        <f t="shared" si="7"/>
        <v>0</v>
      </c>
      <c r="S22" s="18"/>
      <c r="V22" s="18"/>
      <c r="X22" s="46">
        <v>1</v>
      </c>
      <c r="Y22" s="41"/>
    </row>
    <row r="23" spans="1:25" x14ac:dyDescent="0.25">
      <c r="A23" s="107" t="s">
        <v>51</v>
      </c>
      <c r="B23" s="8"/>
      <c r="C23" s="107"/>
      <c r="D23" s="18"/>
      <c r="E23" s="18"/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0</v>
      </c>
      <c r="P23" s="2">
        <f t="shared" si="5"/>
        <v>0</v>
      </c>
      <c r="Q23" s="18">
        <f t="shared" si="6"/>
        <v>0</v>
      </c>
      <c r="R23" s="6">
        <f t="shared" si="7"/>
        <v>0</v>
      </c>
      <c r="S23" s="18"/>
      <c r="V23" s="18"/>
      <c r="X23" s="46">
        <v>1</v>
      </c>
      <c r="Y23" s="41"/>
    </row>
    <row r="24" spans="1:25" x14ac:dyDescent="0.25">
      <c r="A24" s="107" t="s">
        <v>52</v>
      </c>
      <c r="B24" s="8"/>
      <c r="C24" s="107"/>
      <c r="D24" s="18"/>
      <c r="E24" s="18"/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0</v>
      </c>
      <c r="P24" s="2">
        <f t="shared" si="5"/>
        <v>0</v>
      </c>
      <c r="Q24" s="18">
        <f t="shared" si="6"/>
        <v>0</v>
      </c>
      <c r="R24" s="6">
        <f t="shared" si="7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400</v>
      </c>
      <c r="G26" s="14">
        <f>SUM(G5:G25)</f>
        <v>50</v>
      </c>
      <c r="H26" s="14">
        <f>SUM(H5:H25)</f>
        <v>270</v>
      </c>
      <c r="I26" s="14">
        <f>SUM(I5:I25)</f>
        <v>0</v>
      </c>
      <c r="K26" s="2">
        <f t="shared" ref="K26:R26" si="8">SUM(K5:K25)</f>
        <v>325</v>
      </c>
      <c r="L26" s="14">
        <f t="shared" si="8"/>
        <v>125</v>
      </c>
      <c r="M26" s="14">
        <f t="shared" si="8"/>
        <v>280</v>
      </c>
      <c r="N26" s="14">
        <f t="shared" si="8"/>
        <v>0</v>
      </c>
      <c r="O26" s="16">
        <f t="shared" si="8"/>
        <v>900</v>
      </c>
      <c r="P26" s="2">
        <f t="shared" si="8"/>
        <v>550</v>
      </c>
      <c r="Q26" s="18">
        <f t="shared" si="8"/>
        <v>9</v>
      </c>
      <c r="R26" s="18">
        <f t="shared" si="8"/>
        <v>2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1650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725</v>
      </c>
      <c r="L29" s="14">
        <f>G26+L26</f>
        <v>175</v>
      </c>
      <c r="M29" s="14">
        <f>O26</f>
        <v>900</v>
      </c>
      <c r="O29" s="20" t="s">
        <v>21</v>
      </c>
      <c r="P29" s="22">
        <f>IF(R26=0,0,R26/Q26)</f>
        <v>0.22222222222222221</v>
      </c>
      <c r="S29" s="18"/>
      <c r="V29" s="18"/>
    </row>
    <row r="30" spans="1:25" x14ac:dyDescent="0.25">
      <c r="I30" s="51" t="s">
        <v>28</v>
      </c>
      <c r="J30" s="52"/>
      <c r="K30" s="53">
        <f>H26+M26</f>
        <v>550</v>
      </c>
      <c r="L30" s="53">
        <f>I26+N26</f>
        <v>0</v>
      </c>
      <c r="M30" s="53">
        <f>P26</f>
        <v>550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-175</v>
      </c>
      <c r="L31" s="14">
        <f>L30-L29</f>
        <v>-175</v>
      </c>
      <c r="M31" s="14">
        <f>M30-M29</f>
        <v>-350</v>
      </c>
      <c r="S31" s="18"/>
      <c r="V31" s="18"/>
    </row>
    <row r="32" spans="1:25" x14ac:dyDescent="0.25">
      <c r="I32" s="105" t="s">
        <v>57</v>
      </c>
      <c r="J32" s="54"/>
      <c r="K32" s="55">
        <f>K31/MAX(1,K29)</f>
        <v>-0.2413793103448276</v>
      </c>
      <c r="L32" s="55">
        <f>L31/MAX(1,L29)</f>
        <v>-1</v>
      </c>
      <c r="M32" s="55">
        <f>M31/MAX(1,M29)</f>
        <v>-0.3888888888888889</v>
      </c>
      <c r="O32" s="20" t="s">
        <v>63</v>
      </c>
      <c r="P32" s="12">
        <f>P28+P30</f>
        <v>1650</v>
      </c>
      <c r="S32" s="18"/>
      <c r="V32" s="18"/>
    </row>
    <row r="33" spans="2:25" x14ac:dyDescent="0.25">
      <c r="B33" s="8"/>
      <c r="C33" s="107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107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107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107"/>
      <c r="T85" s="2"/>
      <c r="U85" s="2"/>
      <c r="V85" s="18"/>
    </row>
    <row r="86" spans="19:22" s="65" customFormat="1" x14ac:dyDescent="0.25">
      <c r="S86" s="107"/>
      <c r="T86" s="2"/>
      <c r="U86" s="2"/>
      <c r="V86" s="18"/>
    </row>
    <row r="87" spans="19:22" s="65" customFormat="1" x14ac:dyDescent="0.25">
      <c r="S87" s="107"/>
      <c r="T87" s="2"/>
      <c r="U87" s="2"/>
      <c r="V87" s="18"/>
    </row>
    <row r="88" spans="19:22" s="65" customFormat="1" x14ac:dyDescent="0.25">
      <c r="S88" s="107"/>
      <c r="T88" s="2"/>
      <c r="U88" s="2"/>
      <c r="V88" s="18"/>
    </row>
    <row r="89" spans="19:22" s="65" customFormat="1" x14ac:dyDescent="0.25">
      <c r="S89" s="107"/>
      <c r="T89" s="2"/>
      <c r="U89" s="2"/>
      <c r="V89" s="18"/>
    </row>
    <row r="90" spans="19:22" s="65" customFormat="1" x14ac:dyDescent="0.25">
      <c r="S90" s="107"/>
      <c r="T90" s="2"/>
      <c r="U90" s="2"/>
      <c r="V90" s="18"/>
    </row>
    <row r="91" spans="19:22" s="65" customFormat="1" x14ac:dyDescent="0.25">
      <c r="S91" s="107"/>
      <c r="T91" s="2"/>
      <c r="U91" s="2"/>
      <c r="V91" s="18"/>
    </row>
    <row r="92" spans="19:22" s="65" customFormat="1" x14ac:dyDescent="0.25">
      <c r="S92" s="107"/>
      <c r="T92" s="2"/>
      <c r="U92" s="2"/>
      <c r="V92" s="18"/>
    </row>
    <row r="93" spans="19:22" s="65" customFormat="1" x14ac:dyDescent="0.25">
      <c r="S93" s="107"/>
      <c r="T93" s="2"/>
      <c r="U93" s="2"/>
      <c r="V93" s="18"/>
    </row>
    <row r="94" spans="19:22" s="65" customFormat="1" x14ac:dyDescent="0.25">
      <c r="S94" s="107"/>
      <c r="T94" s="2"/>
      <c r="U94" s="2"/>
      <c r="V94" s="18"/>
    </row>
    <row r="95" spans="19:22" s="65" customFormat="1" x14ac:dyDescent="0.25">
      <c r="S95" s="107"/>
      <c r="T95" s="2"/>
      <c r="U95" s="2"/>
      <c r="V95" s="18"/>
    </row>
    <row r="96" spans="19:22" s="65" customFormat="1" x14ac:dyDescent="0.25">
      <c r="S96" s="107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2" priority="1" operator="lessThan">
      <formula>0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H1" workbookViewId="0">
      <selection activeCell="W25" sqref="W25"/>
    </sheetView>
  </sheetViews>
  <sheetFormatPr defaultRowHeight="15" x14ac:dyDescent="0.25"/>
  <cols>
    <col min="1" max="1" width="7.7109375" style="111" customWidth="1"/>
    <col min="2" max="2" width="11.140625" style="65" customWidth="1"/>
    <col min="3" max="3" width="7.42578125" style="65" customWidth="1"/>
    <col min="4" max="4" width="7.140625" style="65" customWidth="1"/>
    <col min="5" max="5" width="8" style="11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11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11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 t="s">
        <v>123</v>
      </c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110" t="s">
        <v>12</v>
      </c>
      <c r="S3" s="128" t="s">
        <v>8</v>
      </c>
      <c r="T3" s="129"/>
      <c r="U3" s="130"/>
      <c r="V3" s="128" t="s">
        <v>25</v>
      </c>
      <c r="W3" s="130"/>
      <c r="X3" s="110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110" t="s">
        <v>29</v>
      </c>
      <c r="S4" s="10" t="s">
        <v>14</v>
      </c>
      <c r="T4" s="12" t="s">
        <v>6</v>
      </c>
      <c r="U4" s="12" t="s">
        <v>7</v>
      </c>
      <c r="V4" s="112" t="s">
        <v>14</v>
      </c>
      <c r="W4" s="12" t="s">
        <v>7</v>
      </c>
      <c r="X4" s="110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111" t="s">
        <v>9</v>
      </c>
      <c r="B5" s="8">
        <v>41203</v>
      </c>
      <c r="C5" s="111" t="s">
        <v>122</v>
      </c>
      <c r="D5" s="18">
        <v>2</v>
      </c>
      <c r="E5" s="18">
        <v>6</v>
      </c>
      <c r="F5" s="14">
        <v>50</v>
      </c>
      <c r="H5" s="2">
        <f>IF(E5=S5,F5/2*MIN(T5,42),0)*X5</f>
        <v>0</v>
      </c>
      <c r="I5" s="2">
        <f>IF(E5=S5,G5/2*MIN(U5,22),IF(E5=V5,G5/2*MIN(W5,22),0))*X5</f>
        <v>0</v>
      </c>
      <c r="J5" s="18">
        <v>2</v>
      </c>
      <c r="K5" s="14">
        <v>25</v>
      </c>
      <c r="L5" s="14">
        <v>25</v>
      </c>
      <c r="M5" s="2">
        <f>IF(J5=S5,K5/2*MIN(T5,42),0)*X5</f>
        <v>0</v>
      </c>
      <c r="N5" s="2">
        <f>IF(J5=S5,L5/2*MIN(U5,22),IF(J5=V5,L5/2*MIN(W5,22),0))*X5</f>
        <v>0</v>
      </c>
      <c r="O5" s="16">
        <f>F5+G5+K5+L5</f>
        <v>100</v>
      </c>
      <c r="P5" s="2">
        <f>(H5+I5+M5+N5)</f>
        <v>0</v>
      </c>
      <c r="Q5" s="18">
        <f>IF(B5&gt;1/1/2000,1,0)</f>
        <v>1</v>
      </c>
      <c r="R5" s="6">
        <f>IF(P5&gt;O5,1,0)</f>
        <v>0</v>
      </c>
      <c r="S5" s="18">
        <v>1</v>
      </c>
      <c r="T5" s="2">
        <v>5.2</v>
      </c>
      <c r="U5" s="2">
        <v>3.2</v>
      </c>
      <c r="V5" s="18">
        <v>7</v>
      </c>
      <c r="W5" s="2">
        <v>9.1999999999999993</v>
      </c>
      <c r="X5" s="46">
        <v>1</v>
      </c>
      <c r="Y5" s="41"/>
    </row>
    <row r="6" spans="1:42" x14ac:dyDescent="0.25">
      <c r="A6" s="111" t="s">
        <v>34</v>
      </c>
      <c r="B6" s="8">
        <v>41203</v>
      </c>
      <c r="C6" s="111" t="s">
        <v>122</v>
      </c>
      <c r="D6" s="18">
        <v>3</v>
      </c>
      <c r="E6" s="18">
        <v>3</v>
      </c>
      <c r="F6" s="14">
        <v>50</v>
      </c>
      <c r="H6" s="2">
        <f t="shared" ref="H6:H24" si="0">IF(E6=S6,F6/2*MIN(T6,42),0)*X6</f>
        <v>0</v>
      </c>
      <c r="I6" s="2">
        <f t="shared" ref="I6:I24" si="1">IF(E6=S6,G6/2*MIN(U6,22),IF(E6=V6,G6/2*MIN(W6,22),0))*X6</f>
        <v>0</v>
      </c>
      <c r="J6" s="18">
        <v>6</v>
      </c>
      <c r="K6" s="14">
        <v>50</v>
      </c>
      <c r="M6" s="2">
        <f t="shared" ref="M6:M24" si="2">IF(J6=S6,K6/2*MIN(T6,42),0)*X6</f>
        <v>0</v>
      </c>
      <c r="N6" s="2">
        <f t="shared" ref="N6:N24" si="3">IF(J6=S6,L6/2*MIN(U6,22),IF(J6=V6,L6/2*MIN(W6,22),0))*X6</f>
        <v>0</v>
      </c>
      <c r="O6" s="16">
        <f t="shared" ref="O6:O24" si="4">F6+G6+K6+L6</f>
        <v>100</v>
      </c>
      <c r="P6" s="2">
        <f t="shared" ref="P6:P24" si="5">(H6+I6+M6+N6)</f>
        <v>0</v>
      </c>
      <c r="Q6" s="18">
        <f t="shared" ref="Q6:Q24" si="6">IF(B6&gt;1/1/2000,1,0)</f>
        <v>1</v>
      </c>
      <c r="R6" s="6">
        <f t="shared" ref="R6:R24" si="7">IF(P6&gt;O6,1,0)</f>
        <v>0</v>
      </c>
      <c r="S6" s="18">
        <v>7</v>
      </c>
      <c r="T6" s="2">
        <v>8.6</v>
      </c>
      <c r="U6" s="2">
        <v>5.4</v>
      </c>
      <c r="V6" s="18">
        <v>9</v>
      </c>
      <c r="W6" s="2">
        <v>6</v>
      </c>
      <c r="X6" s="46">
        <v>1</v>
      </c>
      <c r="Y6" s="41"/>
    </row>
    <row r="7" spans="1:42" x14ac:dyDescent="0.25">
      <c r="A7" s="111" t="s">
        <v>35</v>
      </c>
      <c r="B7" s="8">
        <v>41203</v>
      </c>
      <c r="C7" s="111" t="s">
        <v>122</v>
      </c>
      <c r="D7" s="18">
        <v>4</v>
      </c>
      <c r="E7" s="18">
        <v>6</v>
      </c>
      <c r="F7" s="14">
        <v>50</v>
      </c>
      <c r="H7" s="2">
        <f t="shared" si="0"/>
        <v>0</v>
      </c>
      <c r="I7" s="2">
        <f t="shared" si="1"/>
        <v>0</v>
      </c>
      <c r="J7" s="18">
        <v>7</v>
      </c>
      <c r="K7" s="14">
        <v>50</v>
      </c>
      <c r="M7" s="2">
        <f t="shared" si="2"/>
        <v>0</v>
      </c>
      <c r="N7" s="2">
        <f t="shared" si="3"/>
        <v>0</v>
      </c>
      <c r="O7" s="16">
        <f t="shared" si="4"/>
        <v>100</v>
      </c>
      <c r="P7" s="2">
        <f t="shared" si="5"/>
        <v>0</v>
      </c>
      <c r="Q7" s="18">
        <f t="shared" si="6"/>
        <v>1</v>
      </c>
      <c r="R7" s="6">
        <f t="shared" si="7"/>
        <v>0</v>
      </c>
      <c r="S7" s="18">
        <v>5</v>
      </c>
      <c r="T7" s="2">
        <v>4.2</v>
      </c>
      <c r="U7" s="2">
        <v>2.4</v>
      </c>
      <c r="V7" s="18">
        <v>4</v>
      </c>
      <c r="W7" s="2">
        <v>3.8</v>
      </c>
      <c r="X7" s="46">
        <v>1</v>
      </c>
      <c r="Y7" s="41"/>
    </row>
    <row r="8" spans="1:42" x14ac:dyDescent="0.25">
      <c r="A8" s="111" t="s">
        <v>36</v>
      </c>
      <c r="B8" s="8">
        <v>41203</v>
      </c>
      <c r="C8" s="111" t="s">
        <v>120</v>
      </c>
      <c r="D8" s="18">
        <v>9</v>
      </c>
      <c r="E8" s="18">
        <v>2</v>
      </c>
      <c r="F8" s="14">
        <v>50</v>
      </c>
      <c r="H8" s="2">
        <f t="shared" si="0"/>
        <v>0</v>
      </c>
      <c r="I8" s="2">
        <f t="shared" si="1"/>
        <v>0</v>
      </c>
      <c r="J8" s="18">
        <v>5</v>
      </c>
      <c r="K8" s="14">
        <v>50</v>
      </c>
      <c r="M8" s="2">
        <f t="shared" si="2"/>
        <v>0</v>
      </c>
      <c r="N8" s="2">
        <f t="shared" si="3"/>
        <v>0</v>
      </c>
      <c r="O8" s="16">
        <f t="shared" si="4"/>
        <v>100</v>
      </c>
      <c r="P8" s="2">
        <f t="shared" si="5"/>
        <v>0</v>
      </c>
      <c r="Q8" s="18">
        <f t="shared" si="6"/>
        <v>1</v>
      </c>
      <c r="R8" s="6">
        <f t="shared" si="7"/>
        <v>0</v>
      </c>
      <c r="S8" s="18">
        <v>3</v>
      </c>
      <c r="T8" s="2">
        <v>15.6</v>
      </c>
      <c r="U8" s="2">
        <v>4.8</v>
      </c>
      <c r="V8" s="18">
        <v>5</v>
      </c>
      <c r="W8" s="2">
        <v>2.6</v>
      </c>
      <c r="X8" s="46">
        <v>1</v>
      </c>
      <c r="Y8" s="41"/>
    </row>
    <row r="9" spans="1:42" x14ac:dyDescent="0.25">
      <c r="A9" s="111" t="s">
        <v>37</v>
      </c>
      <c r="B9" s="8">
        <v>41208</v>
      </c>
      <c r="C9" s="111" t="s">
        <v>81</v>
      </c>
      <c r="D9" s="18">
        <v>3</v>
      </c>
      <c r="E9" s="18">
        <v>8</v>
      </c>
      <c r="F9" s="14">
        <v>50</v>
      </c>
      <c r="H9" s="2">
        <f t="shared" si="0"/>
        <v>267.5</v>
      </c>
      <c r="I9" s="2">
        <f t="shared" si="1"/>
        <v>0</v>
      </c>
      <c r="J9" s="18">
        <v>6</v>
      </c>
      <c r="K9" s="14">
        <v>50</v>
      </c>
      <c r="M9" s="2">
        <f t="shared" si="2"/>
        <v>0</v>
      </c>
      <c r="N9" s="2">
        <f t="shared" si="3"/>
        <v>0</v>
      </c>
      <c r="O9" s="16">
        <f t="shared" si="4"/>
        <v>100</v>
      </c>
      <c r="P9" s="2">
        <f t="shared" si="5"/>
        <v>267.5</v>
      </c>
      <c r="Q9" s="18">
        <f t="shared" si="6"/>
        <v>1</v>
      </c>
      <c r="R9" s="6">
        <f t="shared" si="7"/>
        <v>1</v>
      </c>
      <c r="S9" s="18">
        <v>8</v>
      </c>
      <c r="T9" s="2">
        <v>10.7</v>
      </c>
      <c r="U9" s="2">
        <v>5.6</v>
      </c>
      <c r="V9" s="18">
        <v>6</v>
      </c>
      <c r="W9" s="2">
        <v>5.3</v>
      </c>
      <c r="X9" s="46">
        <v>1</v>
      </c>
      <c r="Y9" s="41"/>
    </row>
    <row r="10" spans="1:42" x14ac:dyDescent="0.25">
      <c r="A10" s="111" t="s">
        <v>38</v>
      </c>
      <c r="B10" s="8">
        <v>41209</v>
      </c>
      <c r="C10" s="111" t="s">
        <v>94</v>
      </c>
      <c r="D10" s="18">
        <v>4</v>
      </c>
      <c r="E10" s="18">
        <v>7</v>
      </c>
      <c r="F10" s="14">
        <v>50</v>
      </c>
      <c r="H10" s="2">
        <f t="shared" si="0"/>
        <v>0</v>
      </c>
      <c r="I10" s="2">
        <f t="shared" si="1"/>
        <v>0</v>
      </c>
      <c r="J10" s="18">
        <v>9</v>
      </c>
      <c r="K10" s="14">
        <v>50</v>
      </c>
      <c r="M10" s="2">
        <f t="shared" si="2"/>
        <v>0</v>
      </c>
      <c r="N10" s="2">
        <f t="shared" si="3"/>
        <v>0</v>
      </c>
      <c r="O10" s="16">
        <f t="shared" si="4"/>
        <v>100</v>
      </c>
      <c r="P10" s="2">
        <f t="shared" si="5"/>
        <v>0</v>
      </c>
      <c r="Q10" s="18">
        <f t="shared" si="6"/>
        <v>1</v>
      </c>
      <c r="R10" s="6">
        <f t="shared" si="7"/>
        <v>0</v>
      </c>
      <c r="S10" s="18">
        <v>6</v>
      </c>
      <c r="T10" s="2">
        <v>16.8</v>
      </c>
      <c r="U10" s="2">
        <v>9.4</v>
      </c>
      <c r="V10" s="18">
        <v>11</v>
      </c>
      <c r="W10" s="2">
        <v>7.4</v>
      </c>
      <c r="X10" s="46">
        <v>1</v>
      </c>
      <c r="Y10" s="41"/>
    </row>
    <row r="11" spans="1:42" x14ac:dyDescent="0.25">
      <c r="A11" s="111" t="s">
        <v>39</v>
      </c>
      <c r="B11" s="8">
        <v>41210</v>
      </c>
      <c r="C11" s="111" t="s">
        <v>94</v>
      </c>
      <c r="D11" s="18">
        <v>4</v>
      </c>
      <c r="E11" s="18">
        <v>3</v>
      </c>
      <c r="F11" s="14">
        <v>50</v>
      </c>
      <c r="H11" s="2">
        <f t="shared" si="0"/>
        <v>0</v>
      </c>
      <c r="I11" s="2">
        <f t="shared" si="1"/>
        <v>0</v>
      </c>
      <c r="J11" s="18">
        <v>5</v>
      </c>
      <c r="K11" s="14">
        <v>50</v>
      </c>
      <c r="M11" s="2">
        <f t="shared" si="2"/>
        <v>0</v>
      </c>
      <c r="N11" s="2">
        <f t="shared" si="3"/>
        <v>0</v>
      </c>
      <c r="O11" s="16">
        <f t="shared" si="4"/>
        <v>100</v>
      </c>
      <c r="P11" s="2">
        <f t="shared" si="5"/>
        <v>0</v>
      </c>
      <c r="Q11" s="18">
        <f t="shared" si="6"/>
        <v>1</v>
      </c>
      <c r="R11" s="6">
        <f t="shared" si="7"/>
        <v>0</v>
      </c>
      <c r="S11" s="18">
        <v>10</v>
      </c>
      <c r="T11" s="2">
        <v>10.4</v>
      </c>
      <c r="U11" s="2">
        <v>5</v>
      </c>
      <c r="V11" s="18">
        <v>3</v>
      </c>
      <c r="W11" s="2">
        <v>3.8</v>
      </c>
      <c r="X11" s="46">
        <v>1</v>
      </c>
      <c r="Y11" s="41"/>
    </row>
    <row r="12" spans="1:42" x14ac:dyDescent="0.25">
      <c r="A12" s="111" t="s">
        <v>40</v>
      </c>
      <c r="B12" s="8">
        <v>41210</v>
      </c>
      <c r="C12" s="111" t="s">
        <v>74</v>
      </c>
      <c r="D12" s="18">
        <v>6</v>
      </c>
      <c r="E12" s="18">
        <v>3</v>
      </c>
      <c r="F12" s="14">
        <v>50</v>
      </c>
      <c r="H12" s="2">
        <f t="shared" si="0"/>
        <v>0</v>
      </c>
      <c r="I12" s="2">
        <f t="shared" si="1"/>
        <v>0</v>
      </c>
      <c r="J12" s="18">
        <v>9</v>
      </c>
      <c r="K12" s="14">
        <v>50</v>
      </c>
      <c r="M12" s="2">
        <f t="shared" si="2"/>
        <v>0</v>
      </c>
      <c r="N12" s="2">
        <f t="shared" si="3"/>
        <v>0</v>
      </c>
      <c r="O12" s="16">
        <f t="shared" si="4"/>
        <v>100</v>
      </c>
      <c r="P12" s="2">
        <f t="shared" si="5"/>
        <v>0</v>
      </c>
      <c r="Q12" s="18">
        <f t="shared" si="6"/>
        <v>1</v>
      </c>
      <c r="R12" s="6">
        <f t="shared" si="7"/>
        <v>0</v>
      </c>
      <c r="S12" s="18">
        <v>4</v>
      </c>
      <c r="T12" s="2">
        <v>19.8</v>
      </c>
      <c r="U12" s="2">
        <v>8.1999999999999993</v>
      </c>
      <c r="V12" s="18">
        <v>6</v>
      </c>
      <c r="W12" s="2">
        <v>7.6</v>
      </c>
      <c r="X12" s="46">
        <v>1</v>
      </c>
      <c r="Y12" s="41"/>
    </row>
    <row r="13" spans="1:42" x14ac:dyDescent="0.25">
      <c r="A13" s="111" t="s">
        <v>41</v>
      </c>
      <c r="B13" s="8">
        <v>41210</v>
      </c>
      <c r="C13" s="111" t="s">
        <v>74</v>
      </c>
      <c r="D13" s="18">
        <v>8</v>
      </c>
      <c r="E13" s="18">
        <v>3</v>
      </c>
      <c r="F13" s="14">
        <v>50</v>
      </c>
      <c r="H13" s="2">
        <f t="shared" si="0"/>
        <v>0</v>
      </c>
      <c r="I13" s="2">
        <f t="shared" si="1"/>
        <v>0</v>
      </c>
      <c r="J13" s="18">
        <v>6</v>
      </c>
      <c r="K13" s="14">
        <v>50</v>
      </c>
      <c r="M13" s="2">
        <f t="shared" si="2"/>
        <v>0</v>
      </c>
      <c r="N13" s="2">
        <f t="shared" si="3"/>
        <v>0</v>
      </c>
      <c r="O13" s="16">
        <f t="shared" si="4"/>
        <v>100</v>
      </c>
      <c r="P13" s="2">
        <f t="shared" si="5"/>
        <v>0</v>
      </c>
      <c r="Q13" s="18">
        <f t="shared" si="6"/>
        <v>1</v>
      </c>
      <c r="R13" s="6">
        <f t="shared" si="7"/>
        <v>0</v>
      </c>
      <c r="S13" s="18">
        <v>7</v>
      </c>
      <c r="T13" s="2">
        <v>10.199999999999999</v>
      </c>
      <c r="U13" s="2">
        <v>4</v>
      </c>
      <c r="V13" s="18">
        <v>6</v>
      </c>
      <c r="W13" s="2">
        <v>3.6</v>
      </c>
      <c r="X13" s="46">
        <v>1</v>
      </c>
      <c r="Y13" s="41"/>
    </row>
    <row r="14" spans="1:42" x14ac:dyDescent="0.25">
      <c r="A14" s="111" t="s">
        <v>42</v>
      </c>
      <c r="B14" s="8">
        <v>41210</v>
      </c>
      <c r="C14" s="111" t="s">
        <v>74</v>
      </c>
      <c r="D14" s="18">
        <v>7</v>
      </c>
      <c r="E14" s="18">
        <v>4</v>
      </c>
      <c r="F14" s="14">
        <v>50</v>
      </c>
      <c r="H14" s="2">
        <f t="shared" si="0"/>
        <v>0</v>
      </c>
      <c r="I14" s="2">
        <f t="shared" si="1"/>
        <v>0</v>
      </c>
      <c r="J14" s="18">
        <v>7</v>
      </c>
      <c r="K14" s="14">
        <v>25</v>
      </c>
      <c r="L14" s="14">
        <v>25</v>
      </c>
      <c r="M14" s="2">
        <f t="shared" si="2"/>
        <v>0</v>
      </c>
      <c r="N14" s="2">
        <f t="shared" si="3"/>
        <v>0</v>
      </c>
      <c r="O14" s="16">
        <f t="shared" si="4"/>
        <v>100</v>
      </c>
      <c r="P14" s="2">
        <f t="shared" si="5"/>
        <v>0</v>
      </c>
      <c r="Q14" s="18">
        <f t="shared" si="6"/>
        <v>1</v>
      </c>
      <c r="R14" s="6">
        <f t="shared" si="7"/>
        <v>0</v>
      </c>
      <c r="S14" s="18">
        <v>5</v>
      </c>
      <c r="T14" s="2">
        <v>24.4</v>
      </c>
      <c r="U14" s="2">
        <v>9.1999999999999993</v>
      </c>
      <c r="V14" s="18">
        <v>3</v>
      </c>
      <c r="W14" s="2">
        <v>6.8</v>
      </c>
      <c r="X14" s="46">
        <v>1</v>
      </c>
      <c r="Y14" s="41"/>
    </row>
    <row r="15" spans="1:42" x14ac:dyDescent="0.25">
      <c r="A15" s="111" t="s">
        <v>43</v>
      </c>
      <c r="B15" s="8">
        <v>41210</v>
      </c>
      <c r="C15" s="111" t="s">
        <v>74</v>
      </c>
      <c r="D15" s="18">
        <v>9</v>
      </c>
      <c r="E15" s="18">
        <v>3</v>
      </c>
      <c r="F15" s="14">
        <v>50</v>
      </c>
      <c r="H15" s="2">
        <f t="shared" si="0"/>
        <v>90</v>
      </c>
      <c r="I15" s="2">
        <f t="shared" si="1"/>
        <v>0</v>
      </c>
      <c r="J15" s="18">
        <v>5</v>
      </c>
      <c r="K15" s="14">
        <v>50</v>
      </c>
      <c r="M15" s="2">
        <f t="shared" si="2"/>
        <v>0</v>
      </c>
      <c r="N15" s="2">
        <f t="shared" si="3"/>
        <v>0</v>
      </c>
      <c r="O15" s="16">
        <f t="shared" si="4"/>
        <v>100</v>
      </c>
      <c r="P15" s="2">
        <f t="shared" si="5"/>
        <v>90</v>
      </c>
      <c r="Q15" s="18">
        <f t="shared" si="6"/>
        <v>1</v>
      </c>
      <c r="R15" s="6">
        <f t="shared" si="7"/>
        <v>0</v>
      </c>
      <c r="S15" s="18">
        <v>3</v>
      </c>
      <c r="T15" s="2">
        <v>3.6</v>
      </c>
      <c r="U15" s="2">
        <v>2.4</v>
      </c>
      <c r="V15" s="18">
        <v>5</v>
      </c>
      <c r="W15" s="2">
        <v>2.6</v>
      </c>
      <c r="X15" s="46">
        <v>1</v>
      </c>
      <c r="Y15" s="41"/>
    </row>
    <row r="16" spans="1:42" x14ac:dyDescent="0.25">
      <c r="A16" s="111" t="s">
        <v>44</v>
      </c>
      <c r="B16" s="8">
        <v>41211</v>
      </c>
      <c r="C16" s="111" t="s">
        <v>131</v>
      </c>
      <c r="D16" s="18">
        <v>10</v>
      </c>
      <c r="E16" s="18">
        <v>7</v>
      </c>
      <c r="F16" s="14">
        <v>50</v>
      </c>
      <c r="H16" s="2">
        <f t="shared" si="0"/>
        <v>0</v>
      </c>
      <c r="I16" s="2">
        <f t="shared" si="1"/>
        <v>0</v>
      </c>
      <c r="J16" s="18">
        <v>3</v>
      </c>
      <c r="K16" s="14">
        <v>25</v>
      </c>
      <c r="L16" s="14">
        <v>25</v>
      </c>
      <c r="M16" s="2">
        <f t="shared" si="2"/>
        <v>0</v>
      </c>
      <c r="N16" s="2">
        <f t="shared" si="3"/>
        <v>0</v>
      </c>
      <c r="O16" s="16">
        <f t="shared" si="4"/>
        <v>100</v>
      </c>
      <c r="P16" s="2">
        <f t="shared" si="5"/>
        <v>0</v>
      </c>
      <c r="Q16" s="18">
        <f t="shared" si="6"/>
        <v>1</v>
      </c>
      <c r="R16" s="6">
        <f t="shared" si="7"/>
        <v>0</v>
      </c>
      <c r="S16" s="18">
        <v>2</v>
      </c>
      <c r="T16" s="2">
        <v>20</v>
      </c>
      <c r="U16" s="2">
        <v>9.1999999999999993</v>
      </c>
      <c r="V16" s="18">
        <v>6</v>
      </c>
      <c r="W16" s="2">
        <v>42.2</v>
      </c>
      <c r="X16" s="46">
        <v>1</v>
      </c>
      <c r="Y16" s="41"/>
    </row>
    <row r="17" spans="1:25" x14ac:dyDescent="0.25">
      <c r="A17" s="111" t="s">
        <v>45</v>
      </c>
      <c r="B17" s="8">
        <v>41212</v>
      </c>
      <c r="C17" s="111" t="s">
        <v>128</v>
      </c>
      <c r="D17" s="18">
        <v>4</v>
      </c>
      <c r="E17" s="18">
        <v>7</v>
      </c>
      <c r="F17" s="14">
        <v>50</v>
      </c>
      <c r="H17" s="2">
        <f t="shared" si="0"/>
        <v>0</v>
      </c>
      <c r="I17" s="2">
        <f t="shared" si="1"/>
        <v>0</v>
      </c>
      <c r="J17" s="18">
        <v>1</v>
      </c>
      <c r="K17" s="14">
        <v>50</v>
      </c>
      <c r="M17" s="2">
        <f t="shared" si="2"/>
        <v>0</v>
      </c>
      <c r="N17" s="2">
        <f t="shared" si="3"/>
        <v>0</v>
      </c>
      <c r="O17" s="16">
        <f t="shared" si="4"/>
        <v>100</v>
      </c>
      <c r="P17" s="2">
        <f t="shared" si="5"/>
        <v>0</v>
      </c>
      <c r="Q17" s="18">
        <f t="shared" si="6"/>
        <v>1</v>
      </c>
      <c r="R17" s="6">
        <f t="shared" si="7"/>
        <v>0</v>
      </c>
      <c r="S17" s="18">
        <v>3</v>
      </c>
      <c r="T17" s="2">
        <v>14</v>
      </c>
      <c r="U17" s="2">
        <v>5.6</v>
      </c>
      <c r="V17" s="18">
        <v>1</v>
      </c>
      <c r="W17" s="2">
        <v>3.4</v>
      </c>
      <c r="X17" s="46">
        <v>1</v>
      </c>
      <c r="Y17" s="41"/>
    </row>
    <row r="18" spans="1:25" x14ac:dyDescent="0.25">
      <c r="A18" s="111" t="s">
        <v>46</v>
      </c>
      <c r="B18" s="8">
        <v>41212</v>
      </c>
      <c r="C18" s="111" t="s">
        <v>136</v>
      </c>
      <c r="D18" s="18">
        <v>8</v>
      </c>
      <c r="E18" s="18">
        <v>3</v>
      </c>
      <c r="F18" s="14">
        <v>50</v>
      </c>
      <c r="H18" s="2">
        <f t="shared" si="0"/>
        <v>350</v>
      </c>
      <c r="I18" s="2">
        <f t="shared" si="1"/>
        <v>0</v>
      </c>
      <c r="J18" s="18">
        <v>7</v>
      </c>
      <c r="K18" s="14">
        <v>50</v>
      </c>
      <c r="M18" s="2">
        <f t="shared" si="2"/>
        <v>0</v>
      </c>
      <c r="N18" s="2">
        <f t="shared" si="3"/>
        <v>0</v>
      </c>
      <c r="O18" s="16">
        <f t="shared" si="4"/>
        <v>100</v>
      </c>
      <c r="P18" s="2">
        <f t="shared" si="5"/>
        <v>350</v>
      </c>
      <c r="Q18" s="18">
        <f t="shared" si="6"/>
        <v>1</v>
      </c>
      <c r="R18" s="6">
        <f t="shared" si="7"/>
        <v>1</v>
      </c>
      <c r="S18" s="18">
        <v>3</v>
      </c>
      <c r="T18" s="2">
        <v>14</v>
      </c>
      <c r="U18" s="2">
        <v>3.6</v>
      </c>
      <c r="V18" s="18">
        <v>2</v>
      </c>
      <c r="W18" s="2">
        <v>2.2000000000000002</v>
      </c>
      <c r="X18" s="46">
        <v>1</v>
      </c>
      <c r="Y18" s="41"/>
    </row>
    <row r="19" spans="1:25" x14ac:dyDescent="0.25">
      <c r="A19" s="111" t="s">
        <v>47</v>
      </c>
      <c r="B19" s="8">
        <v>41212</v>
      </c>
      <c r="C19" s="111" t="s">
        <v>135</v>
      </c>
      <c r="D19" s="18">
        <v>9</v>
      </c>
      <c r="E19" s="18">
        <v>10</v>
      </c>
      <c r="F19" s="14">
        <v>50</v>
      </c>
      <c r="H19" s="2">
        <f t="shared" si="0"/>
        <v>120</v>
      </c>
      <c r="I19" s="2">
        <f t="shared" si="1"/>
        <v>0</v>
      </c>
      <c r="J19" s="18">
        <v>3</v>
      </c>
      <c r="K19" s="14">
        <v>50</v>
      </c>
      <c r="M19" s="2">
        <f t="shared" si="2"/>
        <v>0</v>
      </c>
      <c r="N19" s="2">
        <f t="shared" si="3"/>
        <v>0</v>
      </c>
      <c r="O19" s="16">
        <f t="shared" si="4"/>
        <v>100</v>
      </c>
      <c r="P19" s="2">
        <f t="shared" si="5"/>
        <v>120</v>
      </c>
      <c r="Q19" s="18">
        <f t="shared" si="6"/>
        <v>1</v>
      </c>
      <c r="R19" s="6">
        <f t="shared" si="7"/>
        <v>1</v>
      </c>
      <c r="S19" s="18">
        <v>10</v>
      </c>
      <c r="T19" s="2">
        <v>4.8</v>
      </c>
      <c r="U19" s="2">
        <v>3.4</v>
      </c>
      <c r="V19" s="18">
        <v>4</v>
      </c>
      <c r="W19" s="2">
        <v>4.8</v>
      </c>
      <c r="X19" s="46">
        <v>1</v>
      </c>
      <c r="Y19" s="41"/>
    </row>
    <row r="20" spans="1:25" x14ac:dyDescent="0.25">
      <c r="A20" s="113" t="s">
        <v>47</v>
      </c>
      <c r="B20" s="8">
        <v>41212</v>
      </c>
      <c r="C20" s="113" t="s">
        <v>135</v>
      </c>
      <c r="D20" s="18">
        <v>11</v>
      </c>
      <c r="E20" s="18">
        <v>5</v>
      </c>
      <c r="F20" s="14">
        <v>50</v>
      </c>
      <c r="H20" s="2">
        <f t="shared" si="0"/>
        <v>114.99999999999999</v>
      </c>
      <c r="I20" s="2">
        <f t="shared" si="1"/>
        <v>0</v>
      </c>
      <c r="J20" s="18">
        <v>8</v>
      </c>
      <c r="K20" s="14">
        <v>50</v>
      </c>
      <c r="M20" s="2">
        <f t="shared" si="2"/>
        <v>0</v>
      </c>
      <c r="N20" s="2">
        <f t="shared" si="3"/>
        <v>0</v>
      </c>
      <c r="O20" s="16">
        <f t="shared" si="4"/>
        <v>100</v>
      </c>
      <c r="P20" s="2">
        <f t="shared" si="5"/>
        <v>114.99999999999999</v>
      </c>
      <c r="Q20" s="18">
        <f t="shared" si="6"/>
        <v>1</v>
      </c>
      <c r="R20" s="6">
        <f t="shared" si="7"/>
        <v>1</v>
      </c>
      <c r="S20" s="18">
        <v>5</v>
      </c>
      <c r="T20" s="2">
        <v>4.5999999999999996</v>
      </c>
      <c r="U20" s="2">
        <v>2.8</v>
      </c>
      <c r="V20" s="18">
        <v>8</v>
      </c>
      <c r="W20" s="2">
        <v>4.8</v>
      </c>
      <c r="X20" s="46">
        <v>1</v>
      </c>
      <c r="Y20" s="41"/>
    </row>
    <row r="21" spans="1:25" x14ac:dyDescent="0.25">
      <c r="A21" s="113" t="s">
        <v>49</v>
      </c>
      <c r="B21" s="8">
        <v>41212</v>
      </c>
      <c r="C21" s="113" t="s">
        <v>131</v>
      </c>
      <c r="D21" s="18">
        <v>12</v>
      </c>
      <c r="E21" s="18">
        <v>7</v>
      </c>
      <c r="F21" s="14">
        <v>50</v>
      </c>
      <c r="H21" s="2">
        <f t="shared" si="0"/>
        <v>0</v>
      </c>
      <c r="I21" s="2">
        <f t="shared" si="1"/>
        <v>0</v>
      </c>
      <c r="J21" s="18">
        <v>2</v>
      </c>
      <c r="K21" s="14">
        <v>50</v>
      </c>
      <c r="M21" s="2">
        <f t="shared" si="2"/>
        <v>0</v>
      </c>
      <c r="N21" s="2">
        <f t="shared" si="3"/>
        <v>0</v>
      </c>
      <c r="O21" s="16">
        <f t="shared" si="4"/>
        <v>100</v>
      </c>
      <c r="P21" s="2">
        <f t="shared" si="5"/>
        <v>0</v>
      </c>
      <c r="Q21" s="18">
        <f t="shared" si="6"/>
        <v>1</v>
      </c>
      <c r="R21" s="6">
        <f t="shared" si="7"/>
        <v>0</v>
      </c>
      <c r="S21" s="18">
        <v>1</v>
      </c>
      <c r="T21" s="2">
        <v>8.6</v>
      </c>
      <c r="U21" s="2">
        <v>3.4</v>
      </c>
      <c r="V21" s="18">
        <v>7</v>
      </c>
      <c r="W21" s="2">
        <v>3.2</v>
      </c>
      <c r="X21" s="46">
        <v>1</v>
      </c>
      <c r="Y21" s="41"/>
    </row>
    <row r="22" spans="1:25" x14ac:dyDescent="0.25">
      <c r="A22" s="111" t="s">
        <v>50</v>
      </c>
      <c r="B22" s="8">
        <v>41213</v>
      </c>
      <c r="C22" s="111" t="s">
        <v>100</v>
      </c>
      <c r="D22" s="18">
        <v>6</v>
      </c>
      <c r="E22" s="18">
        <v>2</v>
      </c>
      <c r="F22" s="14">
        <v>50</v>
      </c>
      <c r="H22" s="2">
        <f t="shared" si="0"/>
        <v>0</v>
      </c>
      <c r="I22" s="2">
        <f t="shared" si="1"/>
        <v>0</v>
      </c>
      <c r="J22" s="18">
        <v>6</v>
      </c>
      <c r="K22" s="14">
        <v>50</v>
      </c>
      <c r="M22" s="2">
        <f t="shared" si="2"/>
        <v>0</v>
      </c>
      <c r="N22" s="2">
        <f t="shared" si="3"/>
        <v>0</v>
      </c>
      <c r="O22" s="16">
        <f t="shared" si="4"/>
        <v>100</v>
      </c>
      <c r="P22" s="2">
        <f t="shared" si="5"/>
        <v>0</v>
      </c>
      <c r="Q22" s="18">
        <f t="shared" si="6"/>
        <v>1</v>
      </c>
      <c r="R22" s="6">
        <f t="shared" si="7"/>
        <v>0</v>
      </c>
      <c r="S22" s="18">
        <v>4</v>
      </c>
      <c r="T22" s="2">
        <v>6.4</v>
      </c>
      <c r="U22" s="2">
        <v>4</v>
      </c>
      <c r="V22" s="18">
        <v>2</v>
      </c>
      <c r="W22" s="2">
        <v>5.6</v>
      </c>
      <c r="X22" s="46">
        <v>1</v>
      </c>
      <c r="Y22" s="41"/>
    </row>
    <row r="23" spans="1:25" x14ac:dyDescent="0.25">
      <c r="A23" s="111" t="s">
        <v>51</v>
      </c>
      <c r="B23" s="8">
        <v>41213</v>
      </c>
      <c r="C23" s="111" t="s">
        <v>100</v>
      </c>
      <c r="D23" s="18">
        <v>7</v>
      </c>
      <c r="E23" s="18">
        <v>8</v>
      </c>
      <c r="F23" s="14">
        <v>50</v>
      </c>
      <c r="H23" s="2">
        <f t="shared" si="0"/>
        <v>0</v>
      </c>
      <c r="I23" s="2">
        <f t="shared" si="1"/>
        <v>0</v>
      </c>
      <c r="J23" s="18">
        <v>6</v>
      </c>
      <c r="K23" s="14">
        <v>50</v>
      </c>
      <c r="M23" s="2">
        <f t="shared" si="2"/>
        <v>0</v>
      </c>
      <c r="N23" s="2">
        <f t="shared" si="3"/>
        <v>0</v>
      </c>
      <c r="O23" s="16">
        <f t="shared" si="4"/>
        <v>100</v>
      </c>
      <c r="P23" s="2">
        <f t="shared" si="5"/>
        <v>0</v>
      </c>
      <c r="Q23" s="18">
        <f t="shared" si="6"/>
        <v>1</v>
      </c>
      <c r="R23" s="6">
        <f t="shared" si="7"/>
        <v>0</v>
      </c>
      <c r="S23" s="18">
        <v>5</v>
      </c>
      <c r="T23" s="2">
        <v>13.4</v>
      </c>
      <c r="U23" s="2">
        <v>7.8</v>
      </c>
      <c r="V23" s="18">
        <v>2</v>
      </c>
      <c r="W23" s="2">
        <v>20.399999999999999</v>
      </c>
      <c r="X23" s="46">
        <v>1</v>
      </c>
      <c r="Y23" s="41"/>
    </row>
    <row r="24" spans="1:25" x14ac:dyDescent="0.25">
      <c r="A24" s="111" t="s">
        <v>52</v>
      </c>
      <c r="B24" s="8">
        <v>41213</v>
      </c>
      <c r="C24" s="111" t="s">
        <v>100</v>
      </c>
      <c r="D24" s="18">
        <v>8</v>
      </c>
      <c r="E24" s="18">
        <v>3</v>
      </c>
      <c r="F24" s="14">
        <v>50</v>
      </c>
      <c r="H24" s="2">
        <f t="shared" si="0"/>
        <v>204.99999999999997</v>
      </c>
      <c r="I24" s="2">
        <f t="shared" si="1"/>
        <v>0</v>
      </c>
      <c r="J24" s="18">
        <v>7</v>
      </c>
      <c r="K24" s="14">
        <v>50</v>
      </c>
      <c r="M24" s="2">
        <f t="shared" si="2"/>
        <v>0</v>
      </c>
      <c r="N24" s="2">
        <f t="shared" si="3"/>
        <v>0</v>
      </c>
      <c r="O24" s="16">
        <f t="shared" si="4"/>
        <v>100</v>
      </c>
      <c r="P24" s="2">
        <f t="shared" si="5"/>
        <v>204.99999999999997</v>
      </c>
      <c r="Q24" s="18">
        <f t="shared" si="6"/>
        <v>1</v>
      </c>
      <c r="R24" s="6">
        <f t="shared" si="7"/>
        <v>1</v>
      </c>
      <c r="S24" s="18">
        <v>3</v>
      </c>
      <c r="T24" s="2">
        <v>8.1999999999999993</v>
      </c>
      <c r="U24" s="2">
        <v>4.4000000000000004</v>
      </c>
      <c r="V24" s="18">
        <v>7</v>
      </c>
      <c r="W24" s="2">
        <v>5.4</v>
      </c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1000</v>
      </c>
      <c r="G26" s="14">
        <f>SUM(G5:G25)</f>
        <v>0</v>
      </c>
      <c r="H26" s="14">
        <f>SUM(H5:H25)</f>
        <v>1147.5</v>
      </c>
      <c r="I26" s="14">
        <f>SUM(I5:I25)</f>
        <v>0</v>
      </c>
      <c r="K26" s="2">
        <f t="shared" ref="K26:R26" si="8">SUM(K5:K25)</f>
        <v>925</v>
      </c>
      <c r="L26" s="14">
        <f t="shared" si="8"/>
        <v>75</v>
      </c>
      <c r="M26" s="14">
        <f t="shared" si="8"/>
        <v>0</v>
      </c>
      <c r="N26" s="14">
        <f t="shared" si="8"/>
        <v>0</v>
      </c>
      <c r="O26" s="16">
        <f t="shared" si="8"/>
        <v>2000</v>
      </c>
      <c r="P26" s="2">
        <f t="shared" si="8"/>
        <v>1147.5</v>
      </c>
      <c r="Q26" s="18">
        <f t="shared" si="8"/>
        <v>20</v>
      </c>
      <c r="R26" s="18">
        <f t="shared" si="8"/>
        <v>5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1147.5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1925</v>
      </c>
      <c r="L29" s="14">
        <f>G26+L26</f>
        <v>75</v>
      </c>
      <c r="M29" s="14">
        <f>O26</f>
        <v>2000</v>
      </c>
      <c r="O29" s="20" t="s">
        <v>21</v>
      </c>
      <c r="P29" s="22">
        <f>IF(R26=0,0,R26/Q26)</f>
        <v>0.25</v>
      </c>
      <c r="S29" s="18"/>
      <c r="V29" s="18"/>
    </row>
    <row r="30" spans="1:25" x14ac:dyDescent="0.25">
      <c r="I30" s="51" t="s">
        <v>28</v>
      </c>
      <c r="J30" s="52"/>
      <c r="K30" s="53">
        <f>H26+M26</f>
        <v>1147.5</v>
      </c>
      <c r="L30" s="53">
        <f>I26+N26</f>
        <v>0</v>
      </c>
      <c r="M30" s="53">
        <f>P26</f>
        <v>1147.5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-777.5</v>
      </c>
      <c r="L31" s="14">
        <f>L30-L29</f>
        <v>-75</v>
      </c>
      <c r="M31" s="14">
        <f>M30-M29</f>
        <v>-852.5</v>
      </c>
      <c r="S31" s="18"/>
      <c r="V31" s="18"/>
    </row>
    <row r="32" spans="1:25" x14ac:dyDescent="0.25">
      <c r="I32" s="109" t="s">
        <v>57</v>
      </c>
      <c r="J32" s="54"/>
      <c r="K32" s="55">
        <f>K31/MAX(1,K29)</f>
        <v>-0.40389610389610392</v>
      </c>
      <c r="L32" s="55">
        <f>L31/MAX(1,L29)</f>
        <v>-1</v>
      </c>
      <c r="M32" s="55">
        <f>M31/MAX(1,M29)</f>
        <v>-0.42625000000000002</v>
      </c>
      <c r="O32" s="20" t="s">
        <v>63</v>
      </c>
      <c r="P32" s="12">
        <f>P28+P30</f>
        <v>1147.5</v>
      </c>
      <c r="S32" s="18"/>
      <c r="V32" s="18"/>
    </row>
    <row r="33" spans="2:25" x14ac:dyDescent="0.25">
      <c r="B33" s="8"/>
      <c r="C33" s="111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111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111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111"/>
      <c r="T85" s="2"/>
      <c r="U85" s="2"/>
      <c r="V85" s="18"/>
    </row>
    <row r="86" spans="19:22" s="65" customFormat="1" x14ac:dyDescent="0.25">
      <c r="S86" s="111"/>
      <c r="T86" s="2"/>
      <c r="U86" s="2"/>
      <c r="V86" s="18"/>
    </row>
    <row r="87" spans="19:22" s="65" customFormat="1" x14ac:dyDescent="0.25">
      <c r="S87" s="111"/>
      <c r="T87" s="2"/>
      <c r="U87" s="2"/>
      <c r="V87" s="18"/>
    </row>
    <row r="88" spans="19:22" s="65" customFormat="1" x14ac:dyDescent="0.25">
      <c r="S88" s="111"/>
      <c r="T88" s="2"/>
      <c r="U88" s="2"/>
      <c r="V88" s="18"/>
    </row>
    <row r="89" spans="19:22" s="65" customFormat="1" x14ac:dyDescent="0.25">
      <c r="S89" s="111"/>
      <c r="T89" s="2"/>
      <c r="U89" s="2"/>
      <c r="V89" s="18"/>
    </row>
    <row r="90" spans="19:22" s="65" customFormat="1" x14ac:dyDescent="0.25">
      <c r="S90" s="111"/>
      <c r="T90" s="2"/>
      <c r="U90" s="2"/>
      <c r="V90" s="18"/>
    </row>
    <row r="91" spans="19:22" s="65" customFormat="1" x14ac:dyDescent="0.25">
      <c r="S91" s="111"/>
      <c r="T91" s="2"/>
      <c r="U91" s="2"/>
      <c r="V91" s="18"/>
    </row>
    <row r="92" spans="19:22" s="65" customFormat="1" x14ac:dyDescent="0.25">
      <c r="S92" s="111"/>
      <c r="T92" s="2"/>
      <c r="U92" s="2"/>
      <c r="V92" s="18"/>
    </row>
    <row r="93" spans="19:22" s="65" customFormat="1" x14ac:dyDescent="0.25">
      <c r="S93" s="111"/>
      <c r="T93" s="2"/>
      <c r="U93" s="2"/>
      <c r="V93" s="18"/>
    </row>
    <row r="94" spans="19:22" s="65" customFormat="1" x14ac:dyDescent="0.25">
      <c r="S94" s="111"/>
      <c r="T94" s="2"/>
      <c r="U94" s="2"/>
      <c r="V94" s="18"/>
    </row>
    <row r="95" spans="19:22" s="65" customFormat="1" x14ac:dyDescent="0.25">
      <c r="S95" s="111"/>
      <c r="T95" s="2"/>
      <c r="U95" s="2"/>
      <c r="V95" s="18"/>
    </row>
    <row r="96" spans="19:22" s="65" customFormat="1" x14ac:dyDescent="0.25">
      <c r="S96" s="111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" priority="1" operator="lessThan">
      <formula>0</formula>
    </cfRule>
  </conditionalFormatting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workbookViewId="0">
      <selection activeCell="E1" sqref="E1:E1048576"/>
    </sheetView>
  </sheetViews>
  <sheetFormatPr defaultRowHeight="15" x14ac:dyDescent="0.25"/>
  <cols>
    <col min="1" max="1" width="7.7109375" style="71" customWidth="1"/>
    <col min="2" max="2" width="11.140625" style="65" customWidth="1"/>
    <col min="3" max="3" width="7.42578125" style="65" customWidth="1"/>
    <col min="4" max="4" width="7.140625" style="65" customWidth="1"/>
    <col min="5" max="5" width="8" style="7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6" customWidth="1"/>
    <col min="16" max="16" width="11.5703125" style="2" customWidth="1"/>
    <col min="17" max="17" width="9.85546875" style="18" customWidth="1"/>
    <col min="18" max="18" width="9.140625" style="6"/>
    <col min="19" max="19" width="6.5703125" style="7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65" customWidth="1"/>
    <col min="26" max="16384" width="9.140625" style="65"/>
  </cols>
  <sheetData>
    <row r="1" spans="1:42" ht="18.75" x14ac:dyDescent="0.3">
      <c r="A1" s="7" t="s">
        <v>0</v>
      </c>
      <c r="O1" s="23" t="s">
        <v>10</v>
      </c>
      <c r="P1" s="24"/>
      <c r="U1" s="11"/>
      <c r="V1" s="28"/>
      <c r="W1" s="11"/>
    </row>
    <row r="2" spans="1:42" x14ac:dyDescent="0.25">
      <c r="V2" s="121" t="s">
        <v>24</v>
      </c>
      <c r="W2" s="121"/>
    </row>
    <row r="3" spans="1:42" s="5" customFormat="1" x14ac:dyDescent="0.25">
      <c r="A3" s="10" t="s">
        <v>11</v>
      </c>
      <c r="B3" s="29"/>
      <c r="C3" s="30"/>
      <c r="D3" s="10"/>
      <c r="E3" s="122" t="s">
        <v>13</v>
      </c>
      <c r="F3" s="123"/>
      <c r="G3" s="123"/>
      <c r="H3" s="123"/>
      <c r="I3" s="124"/>
      <c r="J3" s="125" t="s">
        <v>17</v>
      </c>
      <c r="K3" s="126"/>
      <c r="L3" s="126"/>
      <c r="M3" s="126"/>
      <c r="N3" s="127"/>
      <c r="O3" s="15" t="s">
        <v>18</v>
      </c>
      <c r="P3" s="31" t="s">
        <v>18</v>
      </c>
      <c r="Q3" s="32" t="s">
        <v>12</v>
      </c>
      <c r="R3" s="70" t="s">
        <v>12</v>
      </c>
      <c r="S3" s="128" t="s">
        <v>8</v>
      </c>
      <c r="T3" s="129"/>
      <c r="U3" s="130"/>
      <c r="V3" s="128" t="s">
        <v>25</v>
      </c>
      <c r="W3" s="130"/>
      <c r="X3" s="70" t="s">
        <v>32</v>
      </c>
      <c r="Y3" s="33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</row>
    <row r="4" spans="1:42" s="5" customFormat="1" x14ac:dyDescent="0.25">
      <c r="A4" s="10" t="s">
        <v>12</v>
      </c>
      <c r="B4" s="34" t="s">
        <v>3</v>
      </c>
      <c r="C4" s="30" t="s">
        <v>4</v>
      </c>
      <c r="D4" s="10" t="s">
        <v>5</v>
      </c>
      <c r="E4" s="35" t="s">
        <v>14</v>
      </c>
      <c r="F4" s="36" t="s">
        <v>15</v>
      </c>
      <c r="G4" s="36" t="s">
        <v>16</v>
      </c>
      <c r="H4" s="36" t="s">
        <v>26</v>
      </c>
      <c r="I4" s="36" t="s">
        <v>27</v>
      </c>
      <c r="J4" s="30" t="s">
        <v>14</v>
      </c>
      <c r="K4" s="37" t="s">
        <v>15</v>
      </c>
      <c r="L4" s="38" t="s">
        <v>16</v>
      </c>
      <c r="M4" s="38" t="s">
        <v>26</v>
      </c>
      <c r="N4" s="38" t="s">
        <v>27</v>
      </c>
      <c r="O4" s="15" t="s">
        <v>19</v>
      </c>
      <c r="P4" s="31" t="s">
        <v>28</v>
      </c>
      <c r="Q4" s="32" t="s">
        <v>30</v>
      </c>
      <c r="R4" s="70" t="s">
        <v>29</v>
      </c>
      <c r="S4" s="10" t="s">
        <v>14</v>
      </c>
      <c r="T4" s="12" t="s">
        <v>6</v>
      </c>
      <c r="U4" s="12" t="s">
        <v>7</v>
      </c>
      <c r="V4" s="72" t="s">
        <v>14</v>
      </c>
      <c r="W4" s="12" t="s">
        <v>7</v>
      </c>
      <c r="X4" s="70" t="s">
        <v>33</v>
      </c>
      <c r="Y4" s="39" t="s">
        <v>22</v>
      </c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</row>
    <row r="5" spans="1:42" x14ac:dyDescent="0.25">
      <c r="A5" s="75" t="s">
        <v>9</v>
      </c>
      <c r="B5" s="8"/>
      <c r="C5" s="75"/>
      <c r="D5" s="18"/>
      <c r="E5" s="18"/>
      <c r="H5" s="2">
        <f>IF(E5=S5,F5/2*MIN(T5,42),0)*X5</f>
        <v>0</v>
      </c>
      <c r="I5" s="2">
        <f>IF(E5=S5,G5/2*MIN(U5,22),IF(E5=V5,G5/2*MIN(W5,22),0))*X5</f>
        <v>0</v>
      </c>
      <c r="J5" s="18"/>
      <c r="K5" s="14"/>
      <c r="M5" s="2">
        <f>IF(J5=S5,K5/2*MIN(T5,42),0)*X5</f>
        <v>0</v>
      </c>
      <c r="N5" s="2">
        <f>IF(J5=S5,L5/2*MIN(U5,22),IF(J5=V5,L5/2*MIN(W5,22),0))*X5</f>
        <v>0</v>
      </c>
      <c r="O5" s="16">
        <f>F5+G5+K5+L5</f>
        <v>0</v>
      </c>
      <c r="P5" s="2">
        <f>(H5+I5+M5+N5)</f>
        <v>0</v>
      </c>
      <c r="Q5" s="18">
        <f>IF(B5&gt;1/1/2000,1,0)</f>
        <v>0</v>
      </c>
      <c r="R5" s="6">
        <f>IF(P5&gt;O5,1,0)</f>
        <v>0</v>
      </c>
      <c r="S5" s="18"/>
      <c r="V5" s="18"/>
      <c r="X5" s="46">
        <v>1</v>
      </c>
      <c r="Y5" s="41"/>
    </row>
    <row r="6" spans="1:42" x14ac:dyDescent="0.25">
      <c r="A6" s="71" t="s">
        <v>34</v>
      </c>
      <c r="B6" s="8"/>
      <c r="C6" s="71"/>
      <c r="D6" s="18"/>
      <c r="E6" s="18"/>
      <c r="H6" s="2">
        <f t="shared" ref="H6:H24" si="0">IF(E6=S6,F6/2*MIN(T6,42),0)*X6</f>
        <v>0</v>
      </c>
      <c r="I6" s="2">
        <f t="shared" ref="I6:I24" si="1">IF(E6=S6,G6/2*MIN(U6,22),IF(E6=V6,G6/2*MIN(W6,22),0))*X6</f>
        <v>0</v>
      </c>
      <c r="J6" s="18"/>
      <c r="K6" s="14"/>
      <c r="M6" s="2">
        <f t="shared" ref="M6:M24" si="2">IF(J6=S6,K6/2*MIN(T6,42),0)*X6</f>
        <v>0</v>
      </c>
      <c r="N6" s="2">
        <f t="shared" ref="N6:N24" si="3">IF(J6=S6,L6/2*MIN(U6,22),IF(J6=V6,L6/2*MIN(W6,22),0))*X6</f>
        <v>0</v>
      </c>
      <c r="O6" s="16">
        <f t="shared" ref="O6:O24" si="4">F6+G6+K6+L6</f>
        <v>0</v>
      </c>
      <c r="P6" s="2">
        <f t="shared" ref="P6:P24" si="5">(H6+I6+M6+N6)</f>
        <v>0</v>
      </c>
      <c r="Q6" s="18">
        <f t="shared" ref="Q6:Q24" si="6">IF(B6&gt;1/1/2000,1,0)</f>
        <v>0</v>
      </c>
      <c r="R6" s="6">
        <f t="shared" ref="R6:R24" si="7">IF(P6&gt;O6,1,0)</f>
        <v>0</v>
      </c>
      <c r="S6" s="18"/>
      <c r="V6" s="18"/>
      <c r="X6" s="46">
        <v>1</v>
      </c>
      <c r="Y6" s="41"/>
    </row>
    <row r="7" spans="1:42" x14ac:dyDescent="0.25">
      <c r="A7" s="71" t="s">
        <v>35</v>
      </c>
      <c r="B7" s="8"/>
      <c r="C7" s="71"/>
      <c r="D7" s="18"/>
      <c r="E7" s="18"/>
      <c r="H7" s="2">
        <f t="shared" si="0"/>
        <v>0</v>
      </c>
      <c r="I7" s="2">
        <f t="shared" si="1"/>
        <v>0</v>
      </c>
      <c r="J7" s="18"/>
      <c r="K7" s="14"/>
      <c r="M7" s="2">
        <f t="shared" si="2"/>
        <v>0</v>
      </c>
      <c r="N7" s="2">
        <f t="shared" si="3"/>
        <v>0</v>
      </c>
      <c r="O7" s="16">
        <f t="shared" si="4"/>
        <v>0</v>
      </c>
      <c r="P7" s="2">
        <f t="shared" si="5"/>
        <v>0</v>
      </c>
      <c r="Q7" s="18">
        <f t="shared" si="6"/>
        <v>0</v>
      </c>
      <c r="R7" s="6">
        <f t="shared" si="7"/>
        <v>0</v>
      </c>
      <c r="S7" s="18"/>
      <c r="V7" s="18"/>
      <c r="X7" s="46">
        <v>1</v>
      </c>
      <c r="Y7" s="41"/>
    </row>
    <row r="8" spans="1:42" x14ac:dyDescent="0.25">
      <c r="A8" s="71" t="s">
        <v>36</v>
      </c>
      <c r="B8" s="8"/>
      <c r="C8" s="71"/>
      <c r="D8" s="18"/>
      <c r="E8" s="18"/>
      <c r="H8" s="2">
        <f t="shared" si="0"/>
        <v>0</v>
      </c>
      <c r="I8" s="2">
        <f t="shared" si="1"/>
        <v>0</v>
      </c>
      <c r="J8" s="18"/>
      <c r="K8" s="14"/>
      <c r="M8" s="2">
        <f t="shared" si="2"/>
        <v>0</v>
      </c>
      <c r="N8" s="2">
        <f t="shared" si="3"/>
        <v>0</v>
      </c>
      <c r="O8" s="16">
        <f t="shared" si="4"/>
        <v>0</v>
      </c>
      <c r="P8" s="2">
        <f t="shared" si="5"/>
        <v>0</v>
      </c>
      <c r="Q8" s="18">
        <f t="shared" si="6"/>
        <v>0</v>
      </c>
      <c r="R8" s="6">
        <f t="shared" si="7"/>
        <v>0</v>
      </c>
      <c r="S8" s="18"/>
      <c r="V8" s="18"/>
      <c r="X8" s="46">
        <v>1</v>
      </c>
      <c r="Y8" s="41"/>
    </row>
    <row r="9" spans="1:42" x14ac:dyDescent="0.25">
      <c r="A9" s="71" t="s">
        <v>37</v>
      </c>
      <c r="B9" s="8"/>
      <c r="C9" s="71"/>
      <c r="D9" s="18"/>
      <c r="E9" s="18"/>
      <c r="H9" s="2">
        <f t="shared" si="0"/>
        <v>0</v>
      </c>
      <c r="I9" s="2">
        <f t="shared" si="1"/>
        <v>0</v>
      </c>
      <c r="J9" s="18"/>
      <c r="K9" s="14"/>
      <c r="M9" s="2">
        <f t="shared" si="2"/>
        <v>0</v>
      </c>
      <c r="N9" s="2">
        <f t="shared" si="3"/>
        <v>0</v>
      </c>
      <c r="O9" s="16">
        <f t="shared" si="4"/>
        <v>0</v>
      </c>
      <c r="P9" s="2">
        <f t="shared" si="5"/>
        <v>0</v>
      </c>
      <c r="Q9" s="18">
        <f t="shared" si="6"/>
        <v>0</v>
      </c>
      <c r="R9" s="6">
        <f t="shared" si="7"/>
        <v>0</v>
      </c>
      <c r="S9" s="18"/>
      <c r="V9" s="18"/>
      <c r="X9" s="46">
        <v>1</v>
      </c>
      <c r="Y9" s="41"/>
    </row>
    <row r="10" spans="1:42" x14ac:dyDescent="0.25">
      <c r="A10" s="71" t="s">
        <v>38</v>
      </c>
      <c r="B10" s="8"/>
      <c r="C10" s="71"/>
      <c r="D10" s="18"/>
      <c r="E10" s="18"/>
      <c r="H10" s="2">
        <f t="shared" si="0"/>
        <v>0</v>
      </c>
      <c r="I10" s="2">
        <f t="shared" si="1"/>
        <v>0</v>
      </c>
      <c r="J10" s="18"/>
      <c r="K10" s="14"/>
      <c r="M10" s="2">
        <f t="shared" si="2"/>
        <v>0</v>
      </c>
      <c r="N10" s="2">
        <f t="shared" si="3"/>
        <v>0</v>
      </c>
      <c r="O10" s="16">
        <f t="shared" si="4"/>
        <v>0</v>
      </c>
      <c r="P10" s="2">
        <f t="shared" si="5"/>
        <v>0</v>
      </c>
      <c r="Q10" s="18">
        <f t="shared" si="6"/>
        <v>0</v>
      </c>
      <c r="R10" s="6">
        <f t="shared" si="7"/>
        <v>0</v>
      </c>
      <c r="S10" s="18"/>
      <c r="V10" s="18"/>
      <c r="X10" s="46">
        <v>1</v>
      </c>
      <c r="Y10" s="41"/>
    </row>
    <row r="11" spans="1:42" x14ac:dyDescent="0.25">
      <c r="A11" s="71" t="s">
        <v>39</v>
      </c>
      <c r="B11" s="8"/>
      <c r="C11" s="71"/>
      <c r="D11" s="18"/>
      <c r="E11" s="18"/>
      <c r="H11" s="2">
        <f t="shared" si="0"/>
        <v>0</v>
      </c>
      <c r="I11" s="2">
        <f t="shared" si="1"/>
        <v>0</v>
      </c>
      <c r="J11" s="18"/>
      <c r="K11" s="14"/>
      <c r="M11" s="2">
        <f t="shared" si="2"/>
        <v>0</v>
      </c>
      <c r="N11" s="2">
        <f t="shared" si="3"/>
        <v>0</v>
      </c>
      <c r="O11" s="16">
        <f t="shared" si="4"/>
        <v>0</v>
      </c>
      <c r="P11" s="2">
        <f t="shared" si="5"/>
        <v>0</v>
      </c>
      <c r="Q11" s="18">
        <f t="shared" si="6"/>
        <v>0</v>
      </c>
      <c r="R11" s="6">
        <f t="shared" si="7"/>
        <v>0</v>
      </c>
      <c r="S11" s="18"/>
      <c r="V11" s="18"/>
      <c r="X11" s="46">
        <v>1</v>
      </c>
      <c r="Y11" s="41"/>
    </row>
    <row r="12" spans="1:42" x14ac:dyDescent="0.25">
      <c r="A12" s="71" t="s">
        <v>40</v>
      </c>
      <c r="B12" s="8"/>
      <c r="C12" s="71"/>
      <c r="D12" s="18"/>
      <c r="E12" s="18"/>
      <c r="H12" s="2">
        <f t="shared" si="0"/>
        <v>0</v>
      </c>
      <c r="I12" s="2">
        <f t="shared" si="1"/>
        <v>0</v>
      </c>
      <c r="J12" s="18"/>
      <c r="K12" s="14"/>
      <c r="M12" s="2">
        <f t="shared" si="2"/>
        <v>0</v>
      </c>
      <c r="N12" s="2">
        <f t="shared" si="3"/>
        <v>0</v>
      </c>
      <c r="O12" s="16">
        <f t="shared" si="4"/>
        <v>0</v>
      </c>
      <c r="P12" s="2">
        <f t="shared" si="5"/>
        <v>0</v>
      </c>
      <c r="Q12" s="18">
        <f t="shared" si="6"/>
        <v>0</v>
      </c>
      <c r="R12" s="6">
        <f t="shared" si="7"/>
        <v>0</v>
      </c>
      <c r="S12" s="18"/>
      <c r="V12" s="18"/>
      <c r="X12" s="46">
        <v>1</v>
      </c>
      <c r="Y12" s="41"/>
    </row>
    <row r="13" spans="1:42" x14ac:dyDescent="0.25">
      <c r="A13" s="71" t="s">
        <v>41</v>
      </c>
      <c r="B13" s="8"/>
      <c r="C13" s="71"/>
      <c r="D13" s="18"/>
      <c r="E13" s="18"/>
      <c r="H13" s="2">
        <f t="shared" si="0"/>
        <v>0</v>
      </c>
      <c r="I13" s="2">
        <f t="shared" si="1"/>
        <v>0</v>
      </c>
      <c r="J13" s="18"/>
      <c r="K13" s="14"/>
      <c r="M13" s="2">
        <f t="shared" si="2"/>
        <v>0</v>
      </c>
      <c r="N13" s="2">
        <f t="shared" si="3"/>
        <v>0</v>
      </c>
      <c r="O13" s="16">
        <f t="shared" si="4"/>
        <v>0</v>
      </c>
      <c r="P13" s="2">
        <f t="shared" si="5"/>
        <v>0</v>
      </c>
      <c r="Q13" s="18">
        <f t="shared" si="6"/>
        <v>0</v>
      </c>
      <c r="R13" s="6">
        <f t="shared" si="7"/>
        <v>0</v>
      </c>
      <c r="S13" s="18"/>
      <c r="V13" s="18"/>
      <c r="X13" s="46">
        <v>1</v>
      </c>
      <c r="Y13" s="41"/>
    </row>
    <row r="14" spans="1:42" x14ac:dyDescent="0.25">
      <c r="A14" s="71" t="s">
        <v>42</v>
      </c>
      <c r="B14" s="8"/>
      <c r="C14" s="71"/>
      <c r="D14" s="18"/>
      <c r="E14" s="18"/>
      <c r="H14" s="2">
        <f t="shared" si="0"/>
        <v>0</v>
      </c>
      <c r="I14" s="2">
        <f t="shared" si="1"/>
        <v>0</v>
      </c>
      <c r="J14" s="18"/>
      <c r="K14" s="14"/>
      <c r="M14" s="2">
        <f t="shared" si="2"/>
        <v>0</v>
      </c>
      <c r="N14" s="2">
        <f t="shared" si="3"/>
        <v>0</v>
      </c>
      <c r="O14" s="16">
        <f t="shared" si="4"/>
        <v>0</v>
      </c>
      <c r="P14" s="2">
        <f t="shared" si="5"/>
        <v>0</v>
      </c>
      <c r="Q14" s="18">
        <f t="shared" si="6"/>
        <v>0</v>
      </c>
      <c r="R14" s="6">
        <f t="shared" si="7"/>
        <v>0</v>
      </c>
      <c r="S14" s="18"/>
      <c r="V14" s="18"/>
      <c r="X14" s="46">
        <v>1</v>
      </c>
      <c r="Y14" s="41"/>
    </row>
    <row r="15" spans="1:42" x14ac:dyDescent="0.25">
      <c r="A15" s="71" t="s">
        <v>43</v>
      </c>
      <c r="B15" s="8"/>
      <c r="C15" s="71"/>
      <c r="D15" s="18"/>
      <c r="E15" s="18"/>
      <c r="H15" s="2">
        <f t="shared" si="0"/>
        <v>0</v>
      </c>
      <c r="I15" s="2">
        <f t="shared" si="1"/>
        <v>0</v>
      </c>
      <c r="J15" s="18"/>
      <c r="K15" s="14"/>
      <c r="M15" s="2">
        <f t="shared" si="2"/>
        <v>0</v>
      </c>
      <c r="N15" s="2">
        <f t="shared" si="3"/>
        <v>0</v>
      </c>
      <c r="O15" s="16">
        <f t="shared" si="4"/>
        <v>0</v>
      </c>
      <c r="P15" s="2">
        <f t="shared" si="5"/>
        <v>0</v>
      </c>
      <c r="Q15" s="18">
        <f t="shared" si="6"/>
        <v>0</v>
      </c>
      <c r="R15" s="6">
        <f t="shared" si="7"/>
        <v>0</v>
      </c>
      <c r="S15" s="18"/>
      <c r="V15" s="18"/>
      <c r="X15" s="46">
        <v>1</v>
      </c>
      <c r="Y15" s="41"/>
    </row>
    <row r="16" spans="1:42" x14ac:dyDescent="0.25">
      <c r="A16" s="71" t="s">
        <v>44</v>
      </c>
      <c r="B16" s="8"/>
      <c r="C16" s="71"/>
      <c r="D16" s="18"/>
      <c r="E16" s="18"/>
      <c r="H16" s="2">
        <f t="shared" si="0"/>
        <v>0</v>
      </c>
      <c r="I16" s="2">
        <f t="shared" si="1"/>
        <v>0</v>
      </c>
      <c r="J16" s="18"/>
      <c r="K16" s="14"/>
      <c r="M16" s="2">
        <f t="shared" si="2"/>
        <v>0</v>
      </c>
      <c r="N16" s="2">
        <f t="shared" si="3"/>
        <v>0</v>
      </c>
      <c r="O16" s="16">
        <f t="shared" si="4"/>
        <v>0</v>
      </c>
      <c r="P16" s="2">
        <f t="shared" si="5"/>
        <v>0</v>
      </c>
      <c r="Q16" s="18">
        <f t="shared" si="6"/>
        <v>0</v>
      </c>
      <c r="R16" s="6">
        <f t="shared" si="7"/>
        <v>0</v>
      </c>
      <c r="S16" s="18"/>
      <c r="V16" s="18"/>
      <c r="X16" s="46">
        <v>1</v>
      </c>
      <c r="Y16" s="41"/>
    </row>
    <row r="17" spans="1:25" x14ac:dyDescent="0.25">
      <c r="A17" s="71" t="s">
        <v>45</v>
      </c>
      <c r="B17" s="8"/>
      <c r="C17" s="71"/>
      <c r="D17" s="18"/>
      <c r="E17" s="18"/>
      <c r="H17" s="2">
        <f t="shared" si="0"/>
        <v>0</v>
      </c>
      <c r="I17" s="2">
        <f t="shared" si="1"/>
        <v>0</v>
      </c>
      <c r="J17" s="18"/>
      <c r="K17" s="14"/>
      <c r="M17" s="2">
        <f t="shared" si="2"/>
        <v>0</v>
      </c>
      <c r="N17" s="2">
        <f t="shared" si="3"/>
        <v>0</v>
      </c>
      <c r="O17" s="16">
        <f t="shared" si="4"/>
        <v>0</v>
      </c>
      <c r="P17" s="2">
        <f t="shared" si="5"/>
        <v>0</v>
      </c>
      <c r="Q17" s="18">
        <f t="shared" si="6"/>
        <v>0</v>
      </c>
      <c r="R17" s="6">
        <f t="shared" si="7"/>
        <v>0</v>
      </c>
      <c r="S17" s="18"/>
      <c r="V17" s="18"/>
      <c r="X17" s="46">
        <v>1</v>
      </c>
      <c r="Y17" s="41"/>
    </row>
    <row r="18" spans="1:25" x14ac:dyDescent="0.25">
      <c r="A18" s="71" t="s">
        <v>46</v>
      </c>
      <c r="B18" s="8"/>
      <c r="C18" s="71"/>
      <c r="D18" s="18"/>
      <c r="E18" s="18"/>
      <c r="H18" s="2">
        <f t="shared" si="0"/>
        <v>0</v>
      </c>
      <c r="I18" s="2">
        <f t="shared" si="1"/>
        <v>0</v>
      </c>
      <c r="J18" s="18"/>
      <c r="K18" s="14"/>
      <c r="M18" s="2">
        <f t="shared" si="2"/>
        <v>0</v>
      </c>
      <c r="N18" s="2">
        <f t="shared" si="3"/>
        <v>0</v>
      </c>
      <c r="O18" s="16">
        <f t="shared" si="4"/>
        <v>0</v>
      </c>
      <c r="P18" s="2">
        <f t="shared" si="5"/>
        <v>0</v>
      </c>
      <c r="Q18" s="18">
        <f t="shared" si="6"/>
        <v>0</v>
      </c>
      <c r="R18" s="6">
        <f t="shared" si="7"/>
        <v>0</v>
      </c>
      <c r="S18" s="18"/>
      <c r="V18" s="18"/>
      <c r="X18" s="46">
        <v>1</v>
      </c>
      <c r="Y18" s="41"/>
    </row>
    <row r="19" spans="1:25" x14ac:dyDescent="0.25">
      <c r="A19" s="71" t="s">
        <v>47</v>
      </c>
      <c r="B19" s="8"/>
      <c r="C19" s="71"/>
      <c r="D19" s="18"/>
      <c r="E19" s="18"/>
      <c r="H19" s="2">
        <f t="shared" si="0"/>
        <v>0</v>
      </c>
      <c r="I19" s="2">
        <f t="shared" si="1"/>
        <v>0</v>
      </c>
      <c r="J19" s="18"/>
      <c r="K19" s="14"/>
      <c r="M19" s="2">
        <f t="shared" si="2"/>
        <v>0</v>
      </c>
      <c r="N19" s="2">
        <f t="shared" si="3"/>
        <v>0</v>
      </c>
      <c r="O19" s="16">
        <f t="shared" si="4"/>
        <v>0</v>
      </c>
      <c r="P19" s="2">
        <f t="shared" si="5"/>
        <v>0</v>
      </c>
      <c r="Q19" s="18">
        <f t="shared" si="6"/>
        <v>0</v>
      </c>
      <c r="R19" s="6">
        <f t="shared" si="7"/>
        <v>0</v>
      </c>
      <c r="S19" s="18"/>
      <c r="V19" s="18"/>
      <c r="X19" s="46">
        <v>1</v>
      </c>
      <c r="Y19" s="41"/>
    </row>
    <row r="20" spans="1:25" x14ac:dyDescent="0.25">
      <c r="A20" s="71" t="s">
        <v>48</v>
      </c>
      <c r="B20" s="8"/>
      <c r="C20" s="71"/>
      <c r="D20" s="18"/>
      <c r="E20" s="18"/>
      <c r="H20" s="2">
        <f t="shared" si="0"/>
        <v>0</v>
      </c>
      <c r="I20" s="2">
        <f t="shared" si="1"/>
        <v>0</v>
      </c>
      <c r="J20" s="18"/>
      <c r="K20" s="14"/>
      <c r="M20" s="2">
        <f t="shared" si="2"/>
        <v>0</v>
      </c>
      <c r="N20" s="2">
        <f t="shared" si="3"/>
        <v>0</v>
      </c>
      <c r="O20" s="16">
        <f t="shared" si="4"/>
        <v>0</v>
      </c>
      <c r="P20" s="2">
        <f t="shared" si="5"/>
        <v>0</v>
      </c>
      <c r="Q20" s="18">
        <f t="shared" si="6"/>
        <v>0</v>
      </c>
      <c r="R20" s="6">
        <f t="shared" si="7"/>
        <v>0</v>
      </c>
      <c r="S20" s="18"/>
      <c r="V20" s="18"/>
      <c r="X20" s="46">
        <v>1</v>
      </c>
      <c r="Y20" s="41"/>
    </row>
    <row r="21" spans="1:25" x14ac:dyDescent="0.25">
      <c r="A21" s="71" t="s">
        <v>49</v>
      </c>
      <c r="B21" s="8"/>
      <c r="C21" s="71"/>
      <c r="D21" s="18"/>
      <c r="E21" s="18"/>
      <c r="H21" s="2">
        <f t="shared" si="0"/>
        <v>0</v>
      </c>
      <c r="I21" s="2">
        <f t="shared" si="1"/>
        <v>0</v>
      </c>
      <c r="J21" s="18"/>
      <c r="K21" s="14"/>
      <c r="M21" s="2">
        <f t="shared" si="2"/>
        <v>0</v>
      </c>
      <c r="N21" s="2">
        <f t="shared" si="3"/>
        <v>0</v>
      </c>
      <c r="O21" s="16">
        <f t="shared" si="4"/>
        <v>0</v>
      </c>
      <c r="P21" s="2">
        <f t="shared" si="5"/>
        <v>0</v>
      </c>
      <c r="Q21" s="18">
        <f t="shared" si="6"/>
        <v>0</v>
      </c>
      <c r="R21" s="6">
        <f t="shared" si="7"/>
        <v>0</v>
      </c>
      <c r="S21" s="18"/>
      <c r="V21" s="18"/>
      <c r="X21" s="46">
        <v>1</v>
      </c>
      <c r="Y21" s="41"/>
    </row>
    <row r="22" spans="1:25" x14ac:dyDescent="0.25">
      <c r="A22" s="71" t="s">
        <v>50</v>
      </c>
      <c r="B22" s="8"/>
      <c r="C22" s="71"/>
      <c r="D22" s="18"/>
      <c r="E22" s="18"/>
      <c r="H22" s="2">
        <f t="shared" si="0"/>
        <v>0</v>
      </c>
      <c r="I22" s="2">
        <f t="shared" si="1"/>
        <v>0</v>
      </c>
      <c r="J22" s="18"/>
      <c r="K22" s="14"/>
      <c r="M22" s="2">
        <f t="shared" si="2"/>
        <v>0</v>
      </c>
      <c r="N22" s="2">
        <f t="shared" si="3"/>
        <v>0</v>
      </c>
      <c r="O22" s="16">
        <f t="shared" si="4"/>
        <v>0</v>
      </c>
      <c r="P22" s="2">
        <f t="shared" si="5"/>
        <v>0</v>
      </c>
      <c r="Q22" s="18">
        <f t="shared" si="6"/>
        <v>0</v>
      </c>
      <c r="R22" s="6">
        <f t="shared" si="7"/>
        <v>0</v>
      </c>
      <c r="S22" s="18"/>
      <c r="V22" s="18"/>
      <c r="X22" s="46">
        <v>1</v>
      </c>
      <c r="Y22" s="41"/>
    </row>
    <row r="23" spans="1:25" x14ac:dyDescent="0.25">
      <c r="A23" s="71" t="s">
        <v>51</v>
      </c>
      <c r="B23" s="8"/>
      <c r="C23" s="71"/>
      <c r="D23" s="18"/>
      <c r="E23" s="18"/>
      <c r="H23" s="2">
        <f t="shared" si="0"/>
        <v>0</v>
      </c>
      <c r="I23" s="2">
        <f t="shared" si="1"/>
        <v>0</v>
      </c>
      <c r="J23" s="18"/>
      <c r="K23" s="14"/>
      <c r="M23" s="2">
        <f t="shared" si="2"/>
        <v>0</v>
      </c>
      <c r="N23" s="2">
        <f t="shared" si="3"/>
        <v>0</v>
      </c>
      <c r="O23" s="16">
        <f t="shared" si="4"/>
        <v>0</v>
      </c>
      <c r="P23" s="2">
        <f t="shared" si="5"/>
        <v>0</v>
      </c>
      <c r="Q23" s="18">
        <f t="shared" si="6"/>
        <v>0</v>
      </c>
      <c r="R23" s="6">
        <f t="shared" si="7"/>
        <v>0</v>
      </c>
      <c r="S23" s="18"/>
      <c r="V23" s="18"/>
      <c r="X23" s="46">
        <v>1</v>
      </c>
      <c r="Y23" s="41"/>
    </row>
    <row r="24" spans="1:25" x14ac:dyDescent="0.25">
      <c r="A24" s="71" t="s">
        <v>52</v>
      </c>
      <c r="B24" s="8"/>
      <c r="C24" s="71"/>
      <c r="D24" s="18"/>
      <c r="E24" s="18"/>
      <c r="H24" s="2">
        <f t="shared" si="0"/>
        <v>0</v>
      </c>
      <c r="I24" s="2">
        <f t="shared" si="1"/>
        <v>0</v>
      </c>
      <c r="J24" s="18"/>
      <c r="K24" s="14"/>
      <c r="M24" s="2">
        <f t="shared" si="2"/>
        <v>0</v>
      </c>
      <c r="N24" s="2">
        <f t="shared" si="3"/>
        <v>0</v>
      </c>
      <c r="O24" s="16">
        <f t="shared" si="4"/>
        <v>0</v>
      </c>
      <c r="P24" s="2">
        <f t="shared" si="5"/>
        <v>0</v>
      </c>
      <c r="Q24" s="18">
        <f t="shared" si="6"/>
        <v>0</v>
      </c>
      <c r="R24" s="6">
        <f t="shared" si="7"/>
        <v>0</v>
      </c>
      <c r="S24" s="18"/>
      <c r="V24" s="18"/>
      <c r="X24" s="46">
        <v>1</v>
      </c>
      <c r="Y24" s="41"/>
    </row>
    <row r="25" spans="1:25" x14ac:dyDescent="0.25">
      <c r="S25" s="18"/>
      <c r="V25" s="18"/>
    </row>
    <row r="26" spans="1:25" x14ac:dyDescent="0.25">
      <c r="B26" s="21" t="s">
        <v>20</v>
      </c>
      <c r="F26" s="14">
        <f>SUM(F5:F25)</f>
        <v>0</v>
      </c>
      <c r="G26" s="14">
        <f>SUM(G5:G25)</f>
        <v>0</v>
      </c>
      <c r="H26" s="14">
        <f>SUM(H5:H25)</f>
        <v>0</v>
      </c>
      <c r="I26" s="14">
        <f>SUM(I5:I25)</f>
        <v>0</v>
      </c>
      <c r="K26" s="2">
        <f t="shared" ref="K26:R26" si="8">SUM(K5:K25)</f>
        <v>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6">
        <f t="shared" si="8"/>
        <v>0</v>
      </c>
      <c r="P26" s="2">
        <f t="shared" si="8"/>
        <v>0</v>
      </c>
      <c r="Q26" s="18">
        <f t="shared" si="8"/>
        <v>0</v>
      </c>
      <c r="R26" s="18">
        <f t="shared" si="8"/>
        <v>0</v>
      </c>
      <c r="S26" s="18"/>
      <c r="V26" s="18"/>
    </row>
    <row r="27" spans="1:25" x14ac:dyDescent="0.25">
      <c r="S27" s="18"/>
      <c r="V27" s="18"/>
    </row>
    <row r="28" spans="1:25" x14ac:dyDescent="0.25">
      <c r="I28" s="5" t="s">
        <v>53</v>
      </c>
      <c r="J28" s="10"/>
      <c r="K28" s="50" t="s">
        <v>54</v>
      </c>
      <c r="L28" s="50" t="s">
        <v>24</v>
      </c>
      <c r="M28" s="50" t="s">
        <v>18</v>
      </c>
      <c r="O28" s="20" t="s">
        <v>62</v>
      </c>
      <c r="P28" s="21">
        <f>2000-O26+P26</f>
        <v>2000</v>
      </c>
      <c r="S28" s="18"/>
      <c r="V28" s="18"/>
    </row>
    <row r="29" spans="1:25" x14ac:dyDescent="0.25">
      <c r="A29" s="27"/>
      <c r="B29" s="26"/>
      <c r="I29" s="65" t="s">
        <v>55</v>
      </c>
      <c r="K29" s="14">
        <f>F26+K26</f>
        <v>0</v>
      </c>
      <c r="L29" s="14">
        <f>G26+L26</f>
        <v>0</v>
      </c>
      <c r="M29" s="14">
        <f>O26</f>
        <v>0</v>
      </c>
      <c r="O29" s="20" t="s">
        <v>21</v>
      </c>
      <c r="P29" s="22">
        <f>IF(R26=0,0,R26/Q26)</f>
        <v>0</v>
      </c>
      <c r="S29" s="18"/>
      <c r="V29" s="18"/>
    </row>
    <row r="30" spans="1:25" x14ac:dyDescent="0.25">
      <c r="I30" s="51" t="s">
        <v>28</v>
      </c>
      <c r="J30" s="52"/>
      <c r="K30" s="53">
        <f>H26+M26</f>
        <v>0</v>
      </c>
      <c r="L30" s="53">
        <f>I26+N26</f>
        <v>0</v>
      </c>
      <c r="M30" s="53">
        <f>P26</f>
        <v>0</v>
      </c>
      <c r="O30" s="20" t="s">
        <v>64</v>
      </c>
      <c r="P30" s="21">
        <f>IF(Q26&lt;8,0,MAX(0,P29-0.5)*P28)</f>
        <v>0</v>
      </c>
      <c r="S30" s="18"/>
      <c r="V30" s="18"/>
    </row>
    <row r="31" spans="1:25" x14ac:dyDescent="0.25">
      <c r="A31" s="120"/>
      <c r="B31" s="120"/>
      <c r="I31" s="65" t="s">
        <v>56</v>
      </c>
      <c r="K31" s="14">
        <f>K30-K29</f>
        <v>0</v>
      </c>
      <c r="L31" s="14">
        <f>L30-L29</f>
        <v>0</v>
      </c>
      <c r="M31" s="14">
        <f>M30-M29</f>
        <v>0</v>
      </c>
      <c r="S31" s="18"/>
      <c r="V31" s="18"/>
    </row>
    <row r="32" spans="1:25" x14ac:dyDescent="0.25">
      <c r="I32" s="69" t="s">
        <v>57</v>
      </c>
      <c r="J32" s="54"/>
      <c r="K32" s="55">
        <f>K31/MAX(1,K29)</f>
        <v>0</v>
      </c>
      <c r="L32" s="55">
        <f>L31/MAX(1,L29)</f>
        <v>0</v>
      </c>
      <c r="M32" s="55">
        <f>M31/MAX(1,M29)</f>
        <v>0</v>
      </c>
      <c r="O32" s="20" t="s">
        <v>63</v>
      </c>
      <c r="P32" s="12">
        <f>P28+P30</f>
        <v>2000</v>
      </c>
      <c r="S32" s="18"/>
      <c r="V32" s="18"/>
    </row>
    <row r="33" spans="2:25" x14ac:dyDescent="0.25">
      <c r="B33" s="8"/>
      <c r="C33" s="71"/>
      <c r="D33" s="18"/>
      <c r="E33" s="18"/>
      <c r="H33" s="2"/>
      <c r="I33" s="2"/>
      <c r="J33" s="18"/>
      <c r="K33" s="14"/>
      <c r="M33" s="2"/>
      <c r="N33" s="2"/>
      <c r="S33" s="18"/>
      <c r="V33" s="18"/>
      <c r="X33" s="46"/>
      <c r="Y33" s="41"/>
    </row>
    <row r="34" spans="2:25" x14ac:dyDescent="0.25">
      <c r="B34" s="8"/>
      <c r="C34" s="71"/>
      <c r="D34" s="18"/>
      <c r="E34" s="18"/>
      <c r="H34" s="2"/>
      <c r="I34" s="2"/>
      <c r="J34" s="18"/>
      <c r="K34" s="14"/>
      <c r="M34" s="2"/>
      <c r="N34" s="2"/>
      <c r="S34" s="18"/>
      <c r="V34" s="18"/>
      <c r="X34" s="46"/>
      <c r="Y34" s="41"/>
    </row>
    <row r="35" spans="2:25" x14ac:dyDescent="0.25">
      <c r="B35" s="8"/>
      <c r="C35" s="71"/>
      <c r="D35" s="18"/>
      <c r="E35" s="18"/>
      <c r="H35" s="2"/>
      <c r="I35" s="2"/>
      <c r="J35" s="18"/>
      <c r="K35" s="14"/>
      <c r="M35" s="2"/>
      <c r="N35" s="2"/>
      <c r="S35" s="18"/>
      <c r="V35" s="18"/>
      <c r="X35" s="46"/>
      <c r="Y35" s="41"/>
    </row>
    <row r="36" spans="2:25" x14ac:dyDescent="0.25">
      <c r="S36" s="18"/>
      <c r="V36" s="18"/>
    </row>
    <row r="37" spans="2:25" x14ac:dyDescent="0.25">
      <c r="S37" s="18"/>
      <c r="V37" s="18"/>
    </row>
    <row r="38" spans="2:25" x14ac:dyDescent="0.25">
      <c r="S38" s="18"/>
      <c r="V38" s="18"/>
    </row>
    <row r="39" spans="2:25" x14ac:dyDescent="0.25">
      <c r="S39" s="18"/>
      <c r="V39" s="18"/>
    </row>
    <row r="40" spans="2:25" x14ac:dyDescent="0.25">
      <c r="S40" s="18"/>
      <c r="V40" s="18"/>
    </row>
    <row r="41" spans="2:25" x14ac:dyDescent="0.25">
      <c r="S41" s="18"/>
      <c r="V41" s="18"/>
    </row>
    <row r="42" spans="2:25" x14ac:dyDescent="0.25">
      <c r="S42" s="18"/>
      <c r="V42" s="18"/>
    </row>
    <row r="43" spans="2:25" x14ac:dyDescent="0.25">
      <c r="S43" s="18"/>
      <c r="V43" s="18"/>
    </row>
    <row r="44" spans="2:25" x14ac:dyDescent="0.25">
      <c r="S44" s="18"/>
      <c r="V44" s="18"/>
    </row>
    <row r="45" spans="2:25" x14ac:dyDescent="0.25">
      <c r="S45" s="18"/>
      <c r="V45" s="18"/>
    </row>
    <row r="46" spans="2:25" x14ac:dyDescent="0.25">
      <c r="S46" s="18"/>
      <c r="V46" s="18"/>
    </row>
    <row r="47" spans="2:25" x14ac:dyDescent="0.25">
      <c r="S47" s="18"/>
      <c r="V47" s="18"/>
    </row>
    <row r="48" spans="2:25" x14ac:dyDescent="0.25">
      <c r="S48" s="18"/>
      <c r="V48" s="18"/>
    </row>
    <row r="49" spans="19:22" s="65" customFormat="1" x14ac:dyDescent="0.25">
      <c r="S49" s="18"/>
      <c r="T49" s="2"/>
      <c r="U49" s="2"/>
      <c r="V49" s="18"/>
    </row>
    <row r="50" spans="19:22" s="65" customFormat="1" x14ac:dyDescent="0.25">
      <c r="S50" s="18"/>
      <c r="T50" s="2"/>
      <c r="U50" s="2"/>
      <c r="V50" s="18"/>
    </row>
    <row r="51" spans="19:22" s="65" customFormat="1" x14ac:dyDescent="0.25">
      <c r="S51" s="18"/>
      <c r="T51" s="2"/>
      <c r="U51" s="2"/>
      <c r="V51" s="18"/>
    </row>
    <row r="52" spans="19:22" s="65" customFormat="1" x14ac:dyDescent="0.25">
      <c r="S52" s="18"/>
      <c r="T52" s="2"/>
      <c r="U52" s="2"/>
      <c r="V52" s="18"/>
    </row>
    <row r="53" spans="19:22" s="65" customFormat="1" x14ac:dyDescent="0.25">
      <c r="S53" s="18"/>
      <c r="T53" s="2"/>
      <c r="U53" s="2"/>
      <c r="V53" s="18"/>
    </row>
    <row r="54" spans="19:22" s="65" customFormat="1" x14ac:dyDescent="0.25">
      <c r="S54" s="18"/>
      <c r="T54" s="2"/>
      <c r="U54" s="2"/>
      <c r="V54" s="18"/>
    </row>
    <row r="55" spans="19:22" s="65" customFormat="1" x14ac:dyDescent="0.25">
      <c r="S55" s="18"/>
      <c r="T55" s="2"/>
      <c r="U55" s="2"/>
      <c r="V55" s="18"/>
    </row>
    <row r="56" spans="19:22" s="65" customFormat="1" x14ac:dyDescent="0.25">
      <c r="S56" s="18"/>
      <c r="T56" s="2"/>
      <c r="U56" s="2"/>
      <c r="V56" s="18"/>
    </row>
    <row r="57" spans="19:22" s="65" customFormat="1" x14ac:dyDescent="0.25">
      <c r="S57" s="18"/>
      <c r="T57" s="2"/>
      <c r="U57" s="2"/>
      <c r="V57" s="18"/>
    </row>
    <row r="58" spans="19:22" s="65" customFormat="1" x14ac:dyDescent="0.25">
      <c r="S58" s="18"/>
      <c r="T58" s="2"/>
      <c r="U58" s="2"/>
      <c r="V58" s="18"/>
    </row>
    <row r="59" spans="19:22" s="65" customFormat="1" x14ac:dyDescent="0.25">
      <c r="S59" s="18"/>
      <c r="T59" s="2"/>
      <c r="U59" s="2"/>
      <c r="V59" s="18"/>
    </row>
    <row r="60" spans="19:22" s="65" customFormat="1" x14ac:dyDescent="0.25">
      <c r="S60" s="18"/>
      <c r="T60" s="2"/>
      <c r="U60" s="2"/>
      <c r="V60" s="18"/>
    </row>
    <row r="61" spans="19:22" s="65" customFormat="1" x14ac:dyDescent="0.25">
      <c r="S61" s="18"/>
      <c r="T61" s="2"/>
      <c r="U61" s="2"/>
      <c r="V61" s="18"/>
    </row>
    <row r="62" spans="19:22" s="65" customFormat="1" x14ac:dyDescent="0.25">
      <c r="S62" s="18"/>
      <c r="T62" s="2"/>
      <c r="U62" s="2"/>
      <c r="V62" s="18"/>
    </row>
    <row r="63" spans="19:22" s="65" customFormat="1" x14ac:dyDescent="0.25">
      <c r="S63" s="18"/>
      <c r="T63" s="2"/>
      <c r="U63" s="2"/>
      <c r="V63" s="18"/>
    </row>
    <row r="64" spans="19:22" s="65" customFormat="1" x14ac:dyDescent="0.25">
      <c r="S64" s="18"/>
      <c r="T64" s="2"/>
      <c r="U64" s="2"/>
      <c r="V64" s="18"/>
    </row>
    <row r="65" spans="19:22" s="65" customFormat="1" x14ac:dyDescent="0.25">
      <c r="S65" s="18"/>
      <c r="T65" s="2"/>
      <c r="U65" s="2"/>
      <c r="V65" s="18"/>
    </row>
    <row r="66" spans="19:22" s="65" customFormat="1" x14ac:dyDescent="0.25">
      <c r="S66" s="18"/>
      <c r="T66" s="2"/>
      <c r="U66" s="2"/>
      <c r="V66" s="18"/>
    </row>
    <row r="67" spans="19:22" s="65" customFormat="1" x14ac:dyDescent="0.25">
      <c r="S67" s="18"/>
      <c r="T67" s="2"/>
      <c r="U67" s="2"/>
      <c r="V67" s="18"/>
    </row>
    <row r="68" spans="19:22" s="65" customFormat="1" x14ac:dyDescent="0.25">
      <c r="S68" s="18"/>
      <c r="T68" s="2"/>
      <c r="U68" s="2"/>
      <c r="V68" s="18"/>
    </row>
    <row r="69" spans="19:22" s="65" customFormat="1" x14ac:dyDescent="0.25">
      <c r="S69" s="18"/>
      <c r="T69" s="2"/>
      <c r="U69" s="2"/>
      <c r="V69" s="18"/>
    </row>
    <row r="70" spans="19:22" s="65" customFormat="1" x14ac:dyDescent="0.25">
      <c r="S70" s="18"/>
      <c r="T70" s="2"/>
      <c r="U70" s="2"/>
      <c r="V70" s="18"/>
    </row>
    <row r="71" spans="19:22" s="65" customFormat="1" x14ac:dyDescent="0.25">
      <c r="S71" s="18"/>
      <c r="T71" s="2"/>
      <c r="U71" s="2"/>
      <c r="V71" s="18"/>
    </row>
    <row r="72" spans="19:22" s="65" customFormat="1" x14ac:dyDescent="0.25">
      <c r="S72" s="18"/>
      <c r="T72" s="2"/>
      <c r="U72" s="2"/>
      <c r="V72" s="18"/>
    </row>
    <row r="73" spans="19:22" s="65" customFormat="1" x14ac:dyDescent="0.25">
      <c r="S73" s="18"/>
      <c r="T73" s="2"/>
      <c r="U73" s="2"/>
      <c r="V73" s="18"/>
    </row>
    <row r="74" spans="19:22" s="65" customFormat="1" x14ac:dyDescent="0.25">
      <c r="S74" s="18"/>
      <c r="T74" s="2"/>
      <c r="U74" s="2"/>
      <c r="V74" s="18"/>
    </row>
    <row r="75" spans="19:22" s="65" customFormat="1" x14ac:dyDescent="0.25">
      <c r="S75" s="18"/>
      <c r="T75" s="2"/>
      <c r="U75" s="2"/>
      <c r="V75" s="18"/>
    </row>
    <row r="76" spans="19:22" s="65" customFormat="1" x14ac:dyDescent="0.25">
      <c r="S76" s="18"/>
      <c r="T76" s="2"/>
      <c r="U76" s="2"/>
      <c r="V76" s="18"/>
    </row>
    <row r="77" spans="19:22" s="65" customFormat="1" x14ac:dyDescent="0.25">
      <c r="S77" s="18"/>
      <c r="T77" s="2"/>
      <c r="U77" s="2"/>
      <c r="V77" s="18"/>
    </row>
    <row r="78" spans="19:22" s="65" customFormat="1" x14ac:dyDescent="0.25">
      <c r="S78" s="18"/>
      <c r="T78" s="2"/>
      <c r="U78" s="2"/>
      <c r="V78" s="18"/>
    </row>
    <row r="79" spans="19:22" s="65" customFormat="1" x14ac:dyDescent="0.25">
      <c r="S79" s="18"/>
      <c r="T79" s="2"/>
      <c r="U79" s="2"/>
      <c r="V79" s="18"/>
    </row>
    <row r="80" spans="19:22" s="65" customFormat="1" x14ac:dyDescent="0.25">
      <c r="S80" s="18"/>
      <c r="T80" s="2"/>
      <c r="U80" s="2"/>
      <c r="V80" s="18"/>
    </row>
    <row r="81" spans="19:22" s="65" customFormat="1" x14ac:dyDescent="0.25">
      <c r="S81" s="18"/>
      <c r="T81" s="2"/>
      <c r="U81" s="2"/>
      <c r="V81" s="18"/>
    </row>
    <row r="82" spans="19:22" s="65" customFormat="1" x14ac:dyDescent="0.25">
      <c r="S82" s="18"/>
      <c r="T82" s="2"/>
      <c r="U82" s="2"/>
      <c r="V82" s="18"/>
    </row>
    <row r="83" spans="19:22" s="65" customFormat="1" x14ac:dyDescent="0.25">
      <c r="S83" s="18"/>
      <c r="T83" s="2"/>
      <c r="U83" s="2"/>
      <c r="V83" s="18"/>
    </row>
    <row r="84" spans="19:22" s="65" customFormat="1" x14ac:dyDescent="0.25">
      <c r="S84" s="18"/>
      <c r="T84" s="2"/>
      <c r="U84" s="2"/>
      <c r="V84" s="18"/>
    </row>
    <row r="85" spans="19:22" s="65" customFormat="1" x14ac:dyDescent="0.25">
      <c r="S85" s="71"/>
      <c r="T85" s="2"/>
      <c r="U85" s="2"/>
      <c r="V85" s="18"/>
    </row>
    <row r="86" spans="19:22" s="65" customFormat="1" x14ac:dyDescent="0.25">
      <c r="S86" s="71"/>
      <c r="T86" s="2"/>
      <c r="U86" s="2"/>
      <c r="V86" s="18"/>
    </row>
    <row r="87" spans="19:22" s="65" customFormat="1" x14ac:dyDescent="0.25">
      <c r="S87" s="71"/>
      <c r="T87" s="2"/>
      <c r="U87" s="2"/>
      <c r="V87" s="18"/>
    </row>
    <row r="88" spans="19:22" s="65" customFormat="1" x14ac:dyDescent="0.25">
      <c r="S88" s="71"/>
      <c r="T88" s="2"/>
      <c r="U88" s="2"/>
      <c r="V88" s="18"/>
    </row>
    <row r="89" spans="19:22" s="65" customFormat="1" x14ac:dyDescent="0.25">
      <c r="S89" s="71"/>
      <c r="T89" s="2"/>
      <c r="U89" s="2"/>
      <c r="V89" s="18"/>
    </row>
    <row r="90" spans="19:22" s="65" customFormat="1" x14ac:dyDescent="0.25">
      <c r="S90" s="71"/>
      <c r="T90" s="2"/>
      <c r="U90" s="2"/>
      <c r="V90" s="18"/>
    </row>
    <row r="91" spans="19:22" s="65" customFormat="1" x14ac:dyDescent="0.25">
      <c r="S91" s="71"/>
      <c r="T91" s="2"/>
      <c r="U91" s="2"/>
      <c r="V91" s="18"/>
    </row>
    <row r="92" spans="19:22" s="65" customFormat="1" x14ac:dyDescent="0.25">
      <c r="S92" s="71"/>
      <c r="T92" s="2"/>
      <c r="U92" s="2"/>
      <c r="V92" s="18"/>
    </row>
    <row r="93" spans="19:22" s="65" customFormat="1" x14ac:dyDescent="0.25">
      <c r="S93" s="71"/>
      <c r="T93" s="2"/>
      <c r="U93" s="2"/>
      <c r="V93" s="18"/>
    </row>
    <row r="94" spans="19:22" s="65" customFormat="1" x14ac:dyDescent="0.25">
      <c r="S94" s="71"/>
      <c r="T94" s="2"/>
      <c r="U94" s="2"/>
      <c r="V94" s="18"/>
    </row>
    <row r="95" spans="19:22" s="65" customFormat="1" x14ac:dyDescent="0.25">
      <c r="S95" s="71"/>
      <c r="T95" s="2"/>
      <c r="U95" s="2"/>
      <c r="V95" s="18"/>
    </row>
    <row r="96" spans="19:22" s="65" customFormat="1" x14ac:dyDescent="0.25">
      <c r="S96" s="71"/>
      <c r="T96" s="2"/>
      <c r="U96" s="2"/>
      <c r="V96" s="18"/>
    </row>
    <row r="97" spans="22:22" s="65" customFormat="1" x14ac:dyDescent="0.25">
      <c r="V97" s="18"/>
    </row>
    <row r="98" spans="22:22" s="65" customFormat="1" x14ac:dyDescent="0.25">
      <c r="V98" s="18"/>
    </row>
    <row r="99" spans="22:22" s="65" customFormat="1" x14ac:dyDescent="0.25">
      <c r="V99" s="18"/>
    </row>
    <row r="100" spans="22:22" s="65" customFormat="1" x14ac:dyDescent="0.25">
      <c r="V100" s="18"/>
    </row>
    <row r="101" spans="22:22" s="65" customFormat="1" x14ac:dyDescent="0.25">
      <c r="V101" s="18"/>
    </row>
    <row r="102" spans="22:22" s="65" customFormat="1" x14ac:dyDescent="0.25">
      <c r="V102" s="18"/>
    </row>
    <row r="103" spans="22:22" s="65" customFormat="1" x14ac:dyDescent="0.25">
      <c r="V103" s="18"/>
    </row>
    <row r="104" spans="22:22" s="65" customFormat="1" x14ac:dyDescent="0.25">
      <c r="V104" s="18"/>
    </row>
    <row r="105" spans="22:22" s="65" customFormat="1" x14ac:dyDescent="0.25">
      <c r="V105" s="18"/>
    </row>
    <row r="106" spans="22:22" s="65" customFormat="1" x14ac:dyDescent="0.25">
      <c r="V106" s="18"/>
    </row>
    <row r="107" spans="22:22" s="65" customFormat="1" x14ac:dyDescent="0.25">
      <c r="V107" s="18"/>
    </row>
    <row r="108" spans="22:22" s="65" customFormat="1" x14ac:dyDescent="0.25">
      <c r="V108" s="18"/>
    </row>
    <row r="109" spans="22:22" s="65" customFormat="1" x14ac:dyDescent="0.25">
      <c r="V109" s="18"/>
    </row>
    <row r="110" spans="22:22" s="65" customFormat="1" x14ac:dyDescent="0.25">
      <c r="V110" s="18"/>
    </row>
    <row r="111" spans="22:22" s="65" customFormat="1" x14ac:dyDescent="0.25">
      <c r="V111" s="18"/>
    </row>
    <row r="112" spans="22:22" s="65" customFormat="1" x14ac:dyDescent="0.25">
      <c r="V112" s="18"/>
    </row>
    <row r="113" spans="22:22" s="65" customFormat="1" x14ac:dyDescent="0.25">
      <c r="V113" s="18"/>
    </row>
    <row r="114" spans="22:22" s="65" customFormat="1" x14ac:dyDescent="0.25">
      <c r="V114" s="18"/>
    </row>
    <row r="115" spans="22:22" s="65" customFormat="1" x14ac:dyDescent="0.25">
      <c r="V115" s="18"/>
    </row>
    <row r="116" spans="22:22" s="65" customFormat="1" x14ac:dyDescent="0.25">
      <c r="V116" s="18"/>
    </row>
    <row r="117" spans="22:22" s="65" customFormat="1" x14ac:dyDescent="0.25">
      <c r="V117" s="18"/>
    </row>
    <row r="118" spans="22:22" s="65" customFormat="1" x14ac:dyDescent="0.25">
      <c r="V118" s="18"/>
    </row>
    <row r="119" spans="22:22" s="65" customFormat="1" x14ac:dyDescent="0.25">
      <c r="V119" s="18"/>
    </row>
    <row r="120" spans="22:22" s="65" customFormat="1" x14ac:dyDescent="0.25">
      <c r="V120" s="18"/>
    </row>
    <row r="121" spans="22:22" s="65" customFormat="1" x14ac:dyDescent="0.25">
      <c r="V121" s="18"/>
    </row>
    <row r="122" spans="22:22" s="65" customFormat="1" x14ac:dyDescent="0.25">
      <c r="V122" s="18"/>
    </row>
    <row r="123" spans="22:22" s="65" customFormat="1" x14ac:dyDescent="0.25">
      <c r="V123" s="18"/>
    </row>
    <row r="124" spans="22:22" s="65" customFormat="1" x14ac:dyDescent="0.25">
      <c r="V124" s="17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0" priority="4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Player Summary</vt:lpstr>
      <vt:lpstr>Rmath</vt:lpstr>
      <vt:lpstr>Chuckg</vt:lpstr>
      <vt:lpstr>Noddub62</vt:lpstr>
      <vt:lpstr>PKTruckdriver</vt:lpstr>
      <vt:lpstr>Jimbob1002</vt:lpstr>
      <vt:lpstr>BillV</vt:lpstr>
      <vt:lpstr>grandalph380</vt:lpstr>
      <vt:lpstr>Buffaloxp</vt:lpstr>
      <vt:lpstr>TigerRose</vt:lpstr>
      <vt:lpstr>gfnut</vt:lpstr>
      <vt:lpstr>BarbC</vt:lpstr>
      <vt:lpstr>Midland333</vt:lpstr>
      <vt:lpstr>Procefus</vt:lpstr>
      <vt:lpstr>TedCraven</vt:lpstr>
      <vt:lpstr>New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2012-11-01T15:15:14Z</dcterms:modified>
</cp:coreProperties>
</file>